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66925"/>
  <xr:revisionPtr revIDLastSave="1777" documentId="8_{D825C1FC-6B76-4109-962B-1A094C872595}" xr6:coauthVersionLast="47" xr6:coauthVersionMax="47" xr10:uidLastSave="{870E66E0-6B9A-46A9-B44F-8946E3EAC707}"/>
  <bookViews>
    <workbookView xWindow="28680" yWindow="-120" windowWidth="29040" windowHeight="15720" xr2:uid="{00000000-000D-0000-FFFF-FFFF00000000}"/>
  </bookViews>
  <sheets>
    <sheet name="Zveřejněný návrh rozpočtu" sheetId="16" r:id="rId1"/>
    <sheet name="Návrh rozpočtu - rozepsané inv." sheetId="11" r:id="rId2"/>
    <sheet name="Projekty" sheetId="15" r:id="rId3"/>
    <sheet name="Dotace 2025" sheetId="7" r:id="rId4"/>
    <sheet name="PO" sheetId="12" r:id="rId5"/>
    <sheet name="Konec roku 2025" sheetId="10" r:id="rId6"/>
    <sheet name="Rozpočtová odpovědnost" sheetId="18" r:id="rId7"/>
  </sheets>
  <definedNames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6" l="1"/>
  <c r="E78" i="16"/>
  <c r="F78" i="16"/>
  <c r="E77" i="11"/>
  <c r="G77" i="11"/>
  <c r="F77" i="11"/>
  <c r="D77" i="11"/>
  <c r="C77" i="11"/>
  <c r="D37" i="18"/>
  <c r="E34" i="18"/>
  <c r="G51" i="11"/>
  <c r="E31" i="18"/>
  <c r="E32" i="18" s="1"/>
  <c r="E20" i="18"/>
  <c r="C24" i="18" s="1"/>
  <c r="E13" i="18"/>
  <c r="E14" i="18" s="1"/>
  <c r="C25" i="18" s="1"/>
  <c r="C13" i="18"/>
  <c r="C14" i="18" s="1"/>
  <c r="E29" i="10"/>
  <c r="F43" i="16"/>
  <c r="G67" i="11"/>
  <c r="C26" i="18" l="1"/>
  <c r="C27" i="18" s="1"/>
  <c r="J87" i="11"/>
  <c r="F7" i="11"/>
  <c r="F7" i="16" l="1"/>
  <c r="F28" i="16" l="1"/>
  <c r="F81" i="16" s="1"/>
  <c r="G62" i="11"/>
  <c r="F38" i="16"/>
  <c r="H14" i="7"/>
  <c r="G38" i="11"/>
  <c r="H5" i="7"/>
  <c r="H6" i="7"/>
  <c r="H7" i="7"/>
  <c r="H4" i="7"/>
  <c r="H8" i="7" s="1"/>
  <c r="F80" i="16" l="1"/>
  <c r="F82" i="16" s="1"/>
  <c r="D87" i="16" s="1"/>
  <c r="K20" i="10"/>
  <c r="E10" i="10" l="1"/>
  <c r="J20" i="10"/>
  <c r="E20" i="12" l="1"/>
  <c r="E19" i="12"/>
  <c r="E21" i="12" s="1"/>
  <c r="E13" i="12"/>
  <c r="D13" i="12"/>
  <c r="E17" i="12"/>
  <c r="D17" i="12"/>
  <c r="E28" i="11" l="1"/>
  <c r="D28" i="11"/>
  <c r="G52" i="11" l="1"/>
  <c r="J80" i="11" s="1"/>
  <c r="F40" i="11"/>
  <c r="F41" i="11"/>
  <c r="F14" i="11"/>
  <c r="F13" i="11"/>
  <c r="F10" i="11"/>
  <c r="F9" i="11"/>
  <c r="F8" i="11"/>
  <c r="D80" i="11"/>
  <c r="E80" i="11"/>
  <c r="J79" i="11" l="1"/>
  <c r="G79" i="11"/>
  <c r="J81" i="11" s="1"/>
  <c r="F28" i="11"/>
  <c r="F79" i="11"/>
  <c r="E79" i="11"/>
  <c r="E81" i="11" s="1"/>
  <c r="D79" i="11"/>
  <c r="C8" i="11"/>
  <c r="C28" i="11" s="1"/>
  <c r="C80" i="11" s="1"/>
  <c r="F80" i="11" l="1"/>
  <c r="J85" i="11" s="1"/>
  <c r="J86" i="11" s="1"/>
  <c r="J88" i="11" s="1"/>
  <c r="D81" i="11"/>
  <c r="C79" i="11"/>
  <c r="C81" i="11" s="1"/>
  <c r="F81" i="11" l="1"/>
  <c r="G85" i="11"/>
  <c r="G86" i="11" s="1"/>
  <c r="E16" i="10"/>
  <c r="E22" i="10" s="1"/>
  <c r="E24" i="10" s="1"/>
  <c r="F23" i="7"/>
  <c r="F8" i="7"/>
  <c r="G8" i="7" l="1"/>
  <c r="G28" i="7"/>
  <c r="F28" i="7"/>
  <c r="F16" i="7"/>
  <c r="G13" i="7"/>
  <c r="H13" i="7" s="1"/>
  <c r="G12" i="7"/>
  <c r="H12" i="7" s="1"/>
  <c r="G20" i="7"/>
  <c r="H20" i="7" s="1"/>
  <c r="H23" i="7" s="1"/>
  <c r="F17" i="7" l="1"/>
  <c r="H16" i="7"/>
  <c r="H17" i="7" s="1"/>
  <c r="G17" i="7"/>
  <c r="G23" i="7"/>
  <c r="G87" i="11" l="1"/>
  <c r="G88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tc={D05C2EDB-7B6E-4B5C-8835-7EFA2EF95334}</author>
    <author>tc={5422988D-5CDC-487F-93C5-337DD32AB92A}</author>
    <author>tc={9E81A7E2-8506-418C-B2DC-2EC6303E3FAB}</author>
    <author>tc={8BFFDDC0-03B1-479F-BF74-19A35A691528}</author>
    <author>tc={27B24B6C-D651-42A9-96F5-EF444AFF4A55}</author>
    <author>tc={232CDCDB-41A9-4147-8AD1-A59046A0362E}</author>
  </authors>
  <commentList>
    <comment ref="E11" authorId="0" shapeId="0" xr:uid="{D05C2EDB-7B6E-4B5C-8835-7EFA2EF9533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plnění. </t>
      </text>
    </comment>
    <comment ref="E12" authorId="1" shapeId="0" xr:uid="{5422988D-5CDC-487F-93C5-337DD32AB92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Pojistná plnění.</t>
      </text>
    </comment>
    <comment ref="E17" authorId="2" shapeId="0" xr:uid="{9E81A7E2-8506-418C-B2DC-2EC6303E3FA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Školní kuchyně - nájem</t>
      </text>
    </comment>
    <comment ref="E18" authorId="3" shapeId="0" xr:uid="{8BFFDDC0-03B1-479F-BF74-19A35A691528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plnění. </t>
      </text>
    </comment>
    <comment ref="E24" authorId="4" shapeId="0" xr:uid="{27B24B6C-D651-42A9-96F5-EF444AFF4A5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Pokuta ZPF</t>
      </text>
    </comment>
    <comment ref="E26" authorId="5" shapeId="0" xr:uid="{232CDCDB-41A9-4147-8AD1-A59046A0362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tc={BC165ABD-E5BA-481B-B914-7120C0D59DE8}</author>
    <author>tc={EF780878-B3A2-4188-8D9C-ACEBB6715C16}</author>
    <author>tc={8D07E29E-6EB4-4759-8401-84D6AE9CBDA4}</author>
    <author>tc={25C11BDC-5C06-4119-9EB6-FA9BB3D5D4D1}</author>
    <author>tc={6CAAA016-9876-4E76-A4A7-8904AFDC637A}</author>
    <author>tc={EAE771F3-0F80-4A97-9E3C-769AEC970065}</author>
    <author>tc={18A3D592-04D9-45C4-9344-F885540D3490}</author>
    <author>tc={04F9885C-8476-4DF2-BA5E-498C36FEA732}</author>
    <author>tc={19FA4C70-4470-468C-8DB6-49F8D1A67473}</author>
    <author>tc={1D3914E7-D52A-4417-8B9E-A9F98469ECA8}</author>
    <author>tc={4D712712-7814-4DC0-B483-2D4B0C5018EA}</author>
    <author>tc={4FA06C2B-A97B-454A-A0BA-F3C4EBCD2904}</author>
    <author>tc={93E7C6ED-64A5-40AA-A3E8-1E61699AD0A2}</author>
    <author>tc={EB215F36-0CBD-481A-9F81-61710580726D}</author>
    <author>tc={6E1AD939-A520-48CE-AAC8-08166B7FD0E9}</author>
    <author>tc={18EE17E6-7C07-4798-8CD9-60A25BCD4C65}</author>
    <author>tc={8133E979-9937-4282-82C1-07C6E1B0014A}</author>
    <author>tc={BCC7D9F4-59B7-45AA-9943-9CF3CADE182B}</author>
    <author>tc={8AEA7362-25DD-40EB-9527-9A81C75D70C1}</author>
    <author>tc={79BDAF47-1020-4AE9-A2D3-E9F28C2F73F6}</author>
    <author>tc={5CB4F3A6-E881-4AE6-8ED2-071A4C9ED1F1}</author>
    <author>tc={4B494323-B869-4591-9E35-8A5EFEE37A1F}</author>
    <author>tc={F5CFBF0C-770A-4431-A852-CA85020AE91B}</author>
    <author>tc={8E5BC639-6672-4D37-966B-256FF007C261}</author>
    <author>tc={7BCEB7D2-C6B9-4611-BEAD-7BEF14AE00A7}</author>
    <author>tc={BD9EB11F-EC21-4024-8B86-73610F7AA8E9}</author>
    <author>tc={F5B46D81-C3A6-4DA9-BA62-BEF1BCF7765B}</author>
    <author>tc={A22AB150-264D-46D9-989A-EB15DE8C4D1F}</author>
    <author>tc={8089CBB5-1D6B-44FB-869E-9652E47C248B}</author>
    <author>tc={CA1A352B-EE45-4082-8832-96F722A0E0EA}</author>
    <author>tc={944AE8EB-3EC8-438E-BF79-6E26EBC5DBAE}</author>
    <author>tc={33D7C913-EA57-4B4D-AD8A-5CFD3DB27376}</author>
    <author>tc={FAA5954B-2B93-4B36-BF79-3FDB1EC6483A}</author>
    <author>tc={AD45B7E5-360E-479E-BC2C-3412B4BE2AB2}</author>
    <author>tc={BA642D4A-9A97-4E1D-884E-02AEE031592B}</author>
    <author>tc={F3E31651-3B48-4925-AC5D-23B8F000A86A}</author>
    <author>tc={C2AC6B0F-4725-4A5D-B261-44EF5C99254F}</author>
    <author>tc={41F25701-C4CF-4412-B553-6651046EABAA}</author>
    <author>tc={FCA83518-6120-4298-81F0-AEB1EBDF7951}</author>
    <author>tc={7EB8C97C-6C4D-4FAC-92D9-F76D70784F0B}</author>
    <author>tc={B03332F5-2825-4CB2-999E-123DB3311D30}</author>
    <author>tc={AE8E0761-BB0C-4173-ADEC-D539B9A1E428}</author>
    <author>tc={8C227B0F-0868-4A57-8DB8-35F7B0CF4C08}</author>
    <author>tc={8FBE0EF9-3BDB-4213-BAE6-623E04D6379E}</author>
    <author>tc={779C14D4-B818-48A4-97E5-155F8051E5CE}</author>
    <author>tc={B810AE61-01F8-47B8-8E10-0589B1273FDB}</author>
    <author>tc={E0596825-B080-4203-A0F4-7A07122F57A3}</author>
    <author>tc={5E9D9E0C-10F1-4E40-A86C-B469CF5C932C}</author>
    <author>tc={5EA42A20-B5B4-4D9A-878F-6996DC6BA2F0}</author>
    <author>tc={014FD1A1-CDEA-4E57-9850-235BB173D9A2}</author>
    <author>tc={A4655AC9-3404-47CD-9037-01EB0668EF94}</author>
    <author>tc={A9EA5482-2DC2-48A8-9874-43295A8D3199}</author>
    <author>tc={D497FFBD-DACC-4E40-82EF-7ED9605D5A1F}</author>
    <author>tc={F06346F6-C37B-4B30-8A2A-1EE320CF9E6D}</author>
    <author>tc={E83FD22E-7ABC-4EA3-B5A6-70344B3D2E90}</author>
    <author>tc={67BC0059-FDE7-4AC0-8A10-02E3F8284A24}</author>
    <author>tc={9460FDFF-9A95-41DD-A057-88ABC4CA103B}</author>
    <author>tc={DF658376-4BDE-408C-B99B-730062BE1E5B}</author>
  </authors>
  <commentList>
    <comment ref="C7" authorId="0" shapeId="0" xr:uid="{BC165ABD-E5BA-481B-B914-7120C0D59DE8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Daňové příjmy, dotace apod. </t>
      </text>
    </comment>
    <comment ref="C8" authorId="1" shapeId="0" xr:uid="{EF780878-B3A2-4188-8D9C-ACEBB6715C16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 1.VHS - dle kalkulace. </t>
      </text>
    </comment>
    <comment ref="C9" authorId="2" shapeId="0" xr:uid="{8D07E29E-6EB4-4759-8401-84D6AE9CBDA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 1.VHS - dle kalkulace.</t>
      </text>
    </comment>
    <comment ref="C10" authorId="3" shapeId="0" xr:uid="{25C11BDC-5C06-4119-9EB6-FA9BB3D5D4D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Nájemné rybník Pod Panskou</t>
      </text>
    </comment>
    <comment ref="E11" authorId="4" shapeId="0" xr:uid="{6CAAA016-9876-4E76-A4A7-8904AFDC637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plnění. </t>
      </text>
    </comment>
    <comment ref="E12" authorId="5" shapeId="0" xr:uid="{EAE771F3-0F80-4A97-9E3C-769AEC97006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Pojistná plnění.</t>
      </text>
    </comment>
    <comment ref="C13" authorId="6" shapeId="0" xr:uid="{18A3D592-04D9-45C4-9344-F885540D349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Univerzita 3. věku.</t>
      </text>
    </comment>
    <comment ref="C15" authorId="7" shapeId="0" xr:uid="{04F9885C-8476-4DF2-BA5E-498C36FEA73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Pronájem Sportovní areál "Koupaliště"</t>
      </text>
    </comment>
    <comment ref="C16" authorId="8" shapeId="0" xr:uid="{19FA4C70-4470-468C-8DB6-49F8D1A6747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Nájmy č.p. 68 a zálohy.</t>
      </text>
    </comment>
    <comment ref="E17" authorId="9" shapeId="0" xr:uid="{1D3914E7-D52A-4417-8B9E-A9F98469ECA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Školní kuchyně - nájem</t>
      </text>
    </comment>
    <comment ref="F17" authorId="10" shapeId="0" xr:uid="{4D712712-7814-4DC0-B483-2D4B0C5018E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Pronájem školní kuchyně.</t>
      </text>
    </comment>
    <comment ref="E18" authorId="11" shapeId="0" xr:uid="{4FA06C2B-A97B-454A-A0BA-F3C4EBCD290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plnění. </t>
      </text>
    </comment>
    <comment ref="C19" authorId="12" shapeId="0" xr:uid="{93E7C6ED-64A5-40AA-A3E8-1E61699AD0A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jsou věcná břemena. Nedokážeme predikovat. </t>
      </text>
    </comment>
    <comment ref="C20" authorId="13" shapeId="0" xr:uid="{EB215F36-0CBD-481A-9F81-61710580726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Prodej popelnic občanům. </t>
      </text>
    </comment>
    <comment ref="C22" authorId="14" shapeId="0" xr:uid="{6E1AD939-A520-48CE-AAC8-08166B7FD0E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Příspěvek EkoKom. 
Snížen dle reálných hodnot. Pokud bude zavedeno zálohování plastových lahví, změní se.      </t>
      </text>
    </comment>
    <comment ref="C23" authorId="15" shapeId="0" xr:uid="{18EE17E6-7C07-4798-8CD9-60A25BCD4C6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Příspěvek na pronájem popelnic na bioodpad. </t>
      </text>
    </comment>
    <comment ref="E24" authorId="16" shapeId="0" xr:uid="{8133E979-9937-4282-82C1-07C6E1B0014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Pokuta ZPF</t>
      </text>
    </comment>
    <comment ref="C26" authorId="17" shapeId="0" xr:uid="{BCC7D9F4-59B7-45AA-9943-9CF3CADE182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Nájemné Cetin, Česká pošta, prodej knih apod. </t>
      </text>
    </comment>
    <comment ref="E26" authorId="18" shapeId="0" xr:uid="{8AEA7362-25DD-40EB-9527-9A81C75D70C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</t>
      </text>
    </comment>
    <comment ref="C32" authorId="19" shapeId="0" xr:uid="{79BDAF47-1020-4AE9-A2D3-E9F28C2F73F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Kastrace koček.</t>
      </text>
    </comment>
    <comment ref="F33" authorId="20" shapeId="0" xr:uid="{5CB4F3A6-E881-4AE6-8ED2-071A4C9ED1F1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Opravy silnic. 
</t>
      </text>
    </comment>
    <comment ref="F34" authorId="21" shapeId="0" xr:uid="{4B494323-B869-4591-9E35-8A5EFEE37A1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4křižovatka</t>
      </text>
    </comment>
    <comment ref="F36" authorId="22" shapeId="0" xr:uid="{F5CFBF0C-770A-4431-A852-CA85020AE91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Platba za veřejnou dopravu. 111 536,- za rok 2025</t>
      </text>
    </comment>
    <comment ref="F37" authorId="23" shapeId="0" xr:uid="{8E5BC639-6672-4D37-966B-256FF007C26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Vodné+drobné opravy</t>
      </text>
    </comment>
    <comment ref="C38" authorId="24" shapeId="0" xr:uid="{7BCEB7D2-C6B9-4611-BEAD-7BEF14AE00A7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Kanálové vpusti, čistírna odpadních vod, stočné obce. 
</t>
      </text>
    </comment>
    <comment ref="F38" authorId="25" shapeId="0" xr:uid="{BD9EB11F-EC21-4024-8B86-73610F7AA8E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Stočné + drobné opravy</t>
      </text>
    </comment>
    <comment ref="F39" authorId="26" shapeId="0" xr:uid="{F5B46D81-C3A6-4DA9-BA62-BEF1BCF7765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Česla rybník</t>
      </text>
    </comment>
    <comment ref="F40" authorId="27" shapeId="0" xr:uid="{A22AB150-264D-46D9-989A-EB15DE8C4D1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Požadavek MŠ</t>
      </text>
    </comment>
    <comment ref="F41" authorId="28" shapeId="0" xr:uid="{8089CBB5-1D6B-44FB-869E-9652E47C248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Požadavek ZŠ do rozpočtu
</t>
      </text>
    </comment>
    <comment ref="C43" authorId="29" shapeId="0" xr:uid="{CA1A352B-EE45-4082-8832-96F722A0E0E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Virtuální univerzita 3. věku.
</t>
      </text>
    </comment>
    <comment ref="C44" authorId="30" shapeId="0" xr:uid="{944AE8EB-3EC8-438E-BF79-6E26EBC5DBA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46" authorId="31" shapeId="0" xr:uid="{33D7C913-EA57-4B4D-AD8A-5CFD3DB2737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Vydávání Středoklucké Střely.</t>
      </text>
    </comment>
    <comment ref="C47" authorId="32" shapeId="0" xr:uid="{FAA5954B-2B93-4B36-BF79-3FDB1EC6483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48" authorId="33" shapeId="0" xr:uid="{AD45B7E5-360E-479E-BC2C-3412B4BE2AB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Fotbalové hřiště.</t>
      </text>
    </comment>
    <comment ref="C49" authorId="34" shapeId="0" xr:uid="{BA642D4A-9A97-4E1D-884E-02AEE031592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50" authorId="35" shapeId="0" xr:uid="{F3E31651-3B48-4925-AC5D-23B8F000A86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51" authorId="36" shapeId="0" xr:uid="{C2AC6B0F-4725-4A5D-B261-44EF5C99254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Sportovní areál koupaliště</t>
      </text>
    </comment>
    <comment ref="F51" authorId="37" shapeId="0" xr:uid="{41F25701-C4CF-4412-B553-6651046EABA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Spolky a rezerva. </t>
      </text>
    </comment>
    <comment ref="C52" authorId="38" shapeId="0" xr:uid="{FCA83518-6120-4298-81F0-AEB1EBDF7951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Pronájmy z bytového domu. Jsou zde také platby za energie. </t>
      </text>
    </comment>
    <comment ref="C54" authorId="39" shapeId="0" xr:uid="{7EB8C97C-6C4D-4FAC-92D9-F76D70784F0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350 tisíc Kč na elektřinu
4 620 000 Kč na výstavbu veřejného osvěltení
</t>
      </text>
    </comment>
    <comment ref="F54" authorId="40" shapeId="0" xr:uid="{B03332F5-2825-4CB2-999E-123DB3311D3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3900 tis. Kč investice + projekce, 800 tisíc provoz a opravy</t>
      </text>
    </comment>
    <comment ref="F55" authorId="41" shapeId="0" xr:uid="{AE8E0761-BB0C-4173-ADEC-D539B9A1E42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ÚP č. 2</t>
      </text>
    </comment>
    <comment ref="F56" authorId="42" shapeId="0" xr:uid="{8C227B0F-0868-4A57-8DB8-35F7B0CF4C08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Územní studie </t>
      </text>
    </comment>
    <comment ref="C57" authorId="43" shapeId="0" xr:uid="{8FBE0EF9-3BDB-4213-BAE6-623E04D6379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Prodej popelnice.</t>
      </text>
    </comment>
    <comment ref="C58" authorId="44" shapeId="0" xr:uid="{779C14D4-B818-48A4-97E5-155F8051E5C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různých druhů odpadů. 
</t>
      </text>
    </comment>
    <comment ref="C59" authorId="45" shapeId="0" xr:uid="{B810AE61-01F8-47B8-8E10-0589B1273FD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komunálního odpadu vč. velkoobjemu. </t>
      </text>
    </comment>
    <comment ref="C60" authorId="46" shapeId="0" xr:uid="{E0596825-B080-4203-A0F4-7A07122F57A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tříděného odpadu. </t>
      </text>
    </comment>
    <comment ref="F60" authorId="47" shapeId="0" xr:uid="{5E9D9E0C-10F1-4E40-A86C-B469CF5C932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Odpadový systém - VZ, nastavení</t>
      </text>
    </comment>
    <comment ref="C61" authorId="48" shapeId="0" xr:uid="{5EA42A20-B5B4-4D9A-878F-6996DC6BA2F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bioodpadu.
</t>
      </text>
    </comment>
    <comment ref="C62" authorId="49" shapeId="0" xr:uid="{014FD1A1-CDEA-4E57-9850-235BB173D9A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Pracovní četa - 4 lidi + peníze na údržbu zeleně. 
</t>
      </text>
    </comment>
    <comment ref="C64" authorId="50" shapeId="0" xr:uid="{A4655AC9-3404-47CD-9037-01EB0668EF9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Žádala DPS Buštěhrad o dar. Dřív se připlácelo, aby přijeli. Dnes neplatíme nic. </t>
      </text>
    </comment>
    <comment ref="F65" authorId="51" shapeId="0" xr:uid="{A9EA5482-2DC2-48A8-9874-43295A8D319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Dílčí revize.
</t>
      </text>
    </comment>
    <comment ref="C66" authorId="52" shapeId="0" xr:uid="{D497FFBD-DACC-4E40-82EF-7ED9605D5A1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musí být v rozpočtu ze zákona. </t>
      </text>
    </comment>
    <comment ref="C68" authorId="53" shapeId="0" xr:uid="{F06346F6-C37B-4B30-8A2A-1EE320CF9E6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 starosty (udávaný nařízením vlády), plat místostarostů a odměny zastupitelům. 
</t>
      </text>
    </comment>
    <comment ref="F68" authorId="54" shapeId="0" xr:uid="{E83FD22E-7ABC-4EA3-B5A6-70344B3D2E9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Starosta + 2 místostarostové á 15 tisíc Kč +zastupitelé + daně</t>
      </text>
    </comment>
    <comment ref="C71" authorId="55" shapeId="0" xr:uid="{67BC0059-FDE7-4AC0-8A10-02E3F8284A2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Činnost úřadu včetně různých poradců, úklidu úřadu, energií na úřad, zaměstnanců úřadu vč. správce majetku. 
2,666 milionu na nákup střední školy. </t>
      </text>
    </comment>
    <comment ref="F71" authorId="56" shapeId="0" xr:uid="{9460FDFF-9A95-41DD-A057-88ABC4CA103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Provoz obecního úřadu včetně externích služeb, energií a také 2,5 mil. Kč za Areál KŠ
</t>
      </text>
    </comment>
    <comment ref="C73" authorId="57" shapeId="0" xr:uid="{DF658376-4BDE-408C-B99B-730062BE1E5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Pojištění obce vč. ZŠ a MŠ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tc={5956F242-E12A-4FF8-8232-6E318CB39F1F}</author>
  </authors>
  <commentList>
    <comment ref="E18" authorId="0" shapeId="0" xr:uid="{5956F242-E12A-4FF8-8232-6E318CB39F1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 základě září 2024. </t>
      </text>
    </comment>
  </commentList>
</comments>
</file>

<file path=xl/sharedStrings.xml><?xml version="1.0" encoding="utf-8"?>
<sst xmlns="http://schemas.openxmlformats.org/spreadsheetml/2006/main" count="489" uniqueCount="300">
  <si>
    <t>Ostatní záležitosti pozemních komunikací</t>
  </si>
  <si>
    <t>Pitná voda</t>
  </si>
  <si>
    <t>Odvádění a čistění odpadních vod a nakládání s kaly</t>
  </si>
  <si>
    <t>Bytové hospodářství</t>
  </si>
  <si>
    <t>Péče o vzhled obcí a veřejnou zeleň</t>
  </si>
  <si>
    <t>Činnost místní správy</t>
  </si>
  <si>
    <t>Silnice</t>
  </si>
  <si>
    <t>Základní školy</t>
  </si>
  <si>
    <t>Územní plánování</t>
  </si>
  <si>
    <t>Územní rozvoj</t>
  </si>
  <si>
    <t>Sběr a svoz ostatních odpadů jiných než nebezpečných a komunálních</t>
  </si>
  <si>
    <t>Požární ochrana - dobrovolná část</t>
  </si>
  <si>
    <t>Paragraf</t>
  </si>
  <si>
    <t>Celkem</t>
  </si>
  <si>
    <t>schváleno</t>
  </si>
  <si>
    <t>Podané žádosti</t>
  </si>
  <si>
    <t>Modernizační fond - FV ČOV</t>
  </si>
  <si>
    <t>Investice</t>
  </si>
  <si>
    <t xml:space="preserve">Poznámka: Dotace neschválené nesmí být zapsané v příjmech, proto některé nejsou ani ve výdajích a investicích. </t>
  </si>
  <si>
    <t>schválená</t>
  </si>
  <si>
    <t>VZ</t>
  </si>
  <si>
    <t>IROP - 4křižovatka (Úpravy chodníků Lidická (U koupaliště a Starý vrch))</t>
  </si>
  <si>
    <t>6. výzva</t>
  </si>
  <si>
    <t>IROP - Prostranství u hasičárny (Veřejné prostranství u obecního servisu)</t>
  </si>
  <si>
    <t>8. výzva</t>
  </si>
  <si>
    <t>2. Výzva SP SZP</t>
  </si>
  <si>
    <t>7. Výzva – IROP – HASIČI II.</t>
  </si>
  <si>
    <t>IROP - JSDH - vrata (Zrychlení výjezdu jednotky ze stanice)</t>
  </si>
  <si>
    <t>1 workout, 1 dětské hřiště, 6 laviček, 6 košů a 2 stojany na kola</t>
  </si>
  <si>
    <t>CRR</t>
  </si>
  <si>
    <t>SZIF</t>
  </si>
  <si>
    <t>MMR</t>
  </si>
  <si>
    <t>Letiště Praha - Biodiverzita - Černovičky</t>
  </si>
  <si>
    <t>vyplaceno</t>
  </si>
  <si>
    <t>Název</t>
  </si>
  <si>
    <t>1014</t>
  </si>
  <si>
    <t>Ozdravování hospodářských zvířat, polních a speciálních plodin a zvláštní veterinární péče</t>
  </si>
  <si>
    <t>2212</t>
  </si>
  <si>
    <t>2219</t>
  </si>
  <si>
    <t>2221</t>
  </si>
  <si>
    <t>Provoz veřejné silniční dopravy</t>
  </si>
  <si>
    <t>2292</t>
  </si>
  <si>
    <t>Dopravní obslužnost veřejnými službami - linková</t>
  </si>
  <si>
    <t>2310</t>
  </si>
  <si>
    <t>2321</t>
  </si>
  <si>
    <t>2341</t>
  </si>
  <si>
    <t>Vodní díla v zemědělské krajině</t>
  </si>
  <si>
    <t>3111</t>
  </si>
  <si>
    <t>Mateřské školy</t>
  </si>
  <si>
    <t>3113</t>
  </si>
  <si>
    <t>3299</t>
  </si>
  <si>
    <t>Ostatní záležitosti vzdělávání</t>
  </si>
  <si>
    <t>3319</t>
  </si>
  <si>
    <t>Ostatní záležitosti kultury</t>
  </si>
  <si>
    <t>3326</t>
  </si>
  <si>
    <t>Pořízení, zachování a obnova hodnot místního kulturního, národního a historického povědomí</t>
  </si>
  <si>
    <t>3349</t>
  </si>
  <si>
    <t>Ostatní záležitosti sdělovacích prostředků</t>
  </si>
  <si>
    <t>3399</t>
  </si>
  <si>
    <t>Ostatní záležitosti kultury, církví a sdělovacích prostředků</t>
  </si>
  <si>
    <t>3412</t>
  </si>
  <si>
    <t>Sportovní zařízení ve vlastnictví obce</t>
  </si>
  <si>
    <t>3419</t>
  </si>
  <si>
    <t>Ostatní sportovní činnost</t>
  </si>
  <si>
    <t>3421</t>
  </si>
  <si>
    <t>Využití volného času dětí a mládeže</t>
  </si>
  <si>
    <t>3429</t>
  </si>
  <si>
    <t>Ostatní zájmová činnost a rekreace</t>
  </si>
  <si>
    <t>3612</t>
  </si>
  <si>
    <t>3631</t>
  </si>
  <si>
    <t>Veřejné osvětlení</t>
  </si>
  <si>
    <t>3635</t>
  </si>
  <si>
    <t>3636</t>
  </si>
  <si>
    <t>3639</t>
  </si>
  <si>
    <t>Komunální služby a územní rozvoj jinde nezařazené</t>
  </si>
  <si>
    <t>3721</t>
  </si>
  <si>
    <t>Sběr a svoz nebezpečných odpadů</t>
  </si>
  <si>
    <t>3722</t>
  </si>
  <si>
    <t>Sběr a svoz komunálních odpadů</t>
  </si>
  <si>
    <t>3723</t>
  </si>
  <si>
    <t>3726</t>
  </si>
  <si>
    <t>Využívání a zneškodňování ostatních odpadů</t>
  </si>
  <si>
    <t>3745</t>
  </si>
  <si>
    <t>3749</t>
  </si>
  <si>
    <t>Ostatní činnosti k ochraně přírody a krajiny</t>
  </si>
  <si>
    <t>4351</t>
  </si>
  <si>
    <t>Osobní asistence, pečovatelská služba a podpora samostatného bydlení</t>
  </si>
  <si>
    <t>5213</t>
  </si>
  <si>
    <t>Krizová opatření</t>
  </si>
  <si>
    <t>5512</t>
  </si>
  <si>
    <t>6112</t>
  </si>
  <si>
    <t>Zastupitelstva obcí</t>
  </si>
  <si>
    <t>Volby do zastupitelstev územních samosprávních celků</t>
  </si>
  <si>
    <t>6171</t>
  </si>
  <si>
    <t>6221</t>
  </si>
  <si>
    <t>Humanitární zahraniční pomoc přímá</t>
  </si>
  <si>
    <t>6320</t>
  </si>
  <si>
    <t>Pojištění funkčně nespecifikované</t>
  </si>
  <si>
    <t>6409</t>
  </si>
  <si>
    <t>Ostatní činnosti jinde nezařazené</t>
  </si>
  <si>
    <t>Výdaje celkem:</t>
  </si>
  <si>
    <t>Stav účtu KB</t>
  </si>
  <si>
    <t>Stav účtu ČNB</t>
  </si>
  <si>
    <t>Úvěr</t>
  </si>
  <si>
    <t>Účty celkem</t>
  </si>
  <si>
    <t>Příjmy na cestě</t>
  </si>
  <si>
    <t xml:space="preserve">Letiště </t>
  </si>
  <si>
    <t>RUD do konce roku (viz vedle)</t>
  </si>
  <si>
    <t>Odhadované účty + příjmy</t>
  </si>
  <si>
    <t>Odhadované běžné výdaje</t>
  </si>
  <si>
    <t>Odhadovaný stav účtu na konci roku</t>
  </si>
  <si>
    <t>Výdaje</t>
  </si>
  <si>
    <t>Obec Středokluky, Lidická 61, Středokluky, IČO 00241695</t>
  </si>
  <si>
    <t>Třídění:</t>
  </si>
  <si>
    <t>Hodnoty v Kč.</t>
  </si>
  <si>
    <t>Bez paragrafu</t>
  </si>
  <si>
    <t>Nebytové hospodářství</t>
  </si>
  <si>
    <t>3729</t>
  </si>
  <si>
    <t>Ostatní nakládání s odpady</t>
  </si>
  <si>
    <t>Příjmy celkem:</t>
  </si>
  <si>
    <t>Příjmy</t>
  </si>
  <si>
    <t>Schodek rozpočtu</t>
  </si>
  <si>
    <t xml:space="preserve">Schodek rozpočtu bude vyrovnán přebytky minulých let. </t>
  </si>
  <si>
    <t>Zpracoval</t>
  </si>
  <si>
    <t>Jaroslav Paznocht</t>
  </si>
  <si>
    <t>Měsíc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</si>
  <si>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</si>
  <si>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</si>
  <si>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</si>
  <si>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</si>
  <si>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</si>
  <si>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</si>
  <si>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</si>
  <si>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</si>
  <si>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</si>
  <si>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</si>
  <si>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</si>
  <si>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</si>
  <si>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Odhadované investice (šachta a další nákupy)</t>
  </si>
  <si>
    <t>Převody vlastním fondům v rozpočtech územní úrovně</t>
  </si>
  <si>
    <t>Školní stravování</t>
  </si>
  <si>
    <t>Ostatní služby a činnosti v oblasti sociální prevence</t>
  </si>
  <si>
    <t>Volby do Parlamentu ČR</t>
  </si>
  <si>
    <t>Návrh rozpočtu obce Středokluky 2026 - Příjmy</t>
  </si>
  <si>
    <t>Návrh rozpočtu obce Středokluky 2026 - Výdaje</t>
  </si>
  <si>
    <t>Schválený rozpočet 2025</t>
  </si>
  <si>
    <t>Upravený rozpočet 2025</t>
  </si>
  <si>
    <t>Návrh rozpočtu 2026</t>
  </si>
  <si>
    <t xml:space="preserve">Předpokádané daňové výnosy v roce 2026 dle kaluklačky. </t>
  </si>
  <si>
    <t>Nárůst díky změně RUD</t>
  </si>
  <si>
    <t>Kalkulačka RUD - Středokluky - 2026 | Poradna pro obce</t>
  </si>
  <si>
    <t xml:space="preserve">Zde dochází k odžití nákladů na investice. Max. 60 tisíc Kč. </t>
  </si>
  <si>
    <t xml:space="preserve">Zde záleží, jak budou placeny zálohy za energie. </t>
  </si>
  <si>
    <t xml:space="preserve">Pouze v případě pojisteného. </t>
  </si>
  <si>
    <t>Zde mohou nastat nárůsty v případě výměny plechových popelnic.</t>
  </si>
  <si>
    <t xml:space="preserve">Při zvýšení třídění může dojít k nárůstu. </t>
  </si>
  <si>
    <t xml:space="preserve">Může také být nula v budoucnu. </t>
  </si>
  <si>
    <t xml:space="preserve">Může změnit např. prodej pozemků. </t>
  </si>
  <si>
    <t>Silnice Ovčín</t>
  </si>
  <si>
    <t xml:space="preserve">Zde bylo loni šetřeno na česla. ČRS měl předložit návrh, rozpočet a souhlas příslušného úřadu. Bez reakce. </t>
  </si>
  <si>
    <t xml:space="preserve">S rezervou na vybavení kuchyně a stroje. </t>
  </si>
  <si>
    <t>Technické učebny</t>
  </si>
  <si>
    <t>Měla by tam být i projekce.</t>
  </si>
  <si>
    <t xml:space="preserve">VO - otázka je, na které dojde. Celkem je dle rozpočtu kompletní výměna v projektovaných úsecích až za 11 milionů korun. </t>
  </si>
  <si>
    <t>Změna ÚP2</t>
  </si>
  <si>
    <t>Dokončení územní studie "Průmysl"</t>
  </si>
  <si>
    <t>Střední škola</t>
  </si>
  <si>
    <t>Přebytek 2025</t>
  </si>
  <si>
    <t>Přebytek 2026</t>
  </si>
  <si>
    <t xml:space="preserve">Schodek na konci roku </t>
  </si>
  <si>
    <t>Střecha čp 68+výměna vodoměrů v celé budově</t>
  </si>
  <si>
    <t>Střecha sklad Koupailště+dětské hřiště u ČOV (umístění bude prověřeno)</t>
  </si>
  <si>
    <t>ČSOV - přečerpávací šachta u potoka+koncesní řízení na VaK+soláry ČOV</t>
  </si>
  <si>
    <t xml:space="preserve">Výměna vodoměrů. </t>
  </si>
  <si>
    <t xml:space="preserve">V MŠ nejsou plánovány investice, vše ostatní je řešeno závazným ukazatelem. </t>
  </si>
  <si>
    <t>Dotace (schválené i neschválené)</t>
  </si>
  <si>
    <t>Schodek po odečtení dotací</t>
  </si>
  <si>
    <t>Odhad + dotace + navýšení dle https://www.poradnaproobce.cz/finance/kalkulacka-rud-2026/stredokluky-539708</t>
  </si>
  <si>
    <t>Nepedagogové - srovnání</t>
  </si>
  <si>
    <t>Dle MŠMT celkový výnos ZŠ+MŠ</t>
  </si>
  <si>
    <t>Nepedagogové</t>
  </si>
  <si>
    <t>MŠ</t>
  </si>
  <si>
    <t>ZŠ</t>
  </si>
  <si>
    <t>Provoz</t>
  </si>
  <si>
    <t>Celkem provoz</t>
  </si>
  <si>
    <t>Celkem nepedagogové</t>
  </si>
  <si>
    <t>Dává to ke škole</t>
  </si>
  <si>
    <t>Investice v rozpočtu</t>
  </si>
  <si>
    <t>Oprava komunikace Na Ovčíně</t>
  </si>
  <si>
    <t>Přechod na SedmerkáchxLidická</t>
  </si>
  <si>
    <t>Výměna vodoměrů</t>
  </si>
  <si>
    <t>ČOSV</t>
  </si>
  <si>
    <t>Školní kuchyně - konvektomat, nábytek do jídelny</t>
  </si>
  <si>
    <t>Střecha sklad - Plovárna</t>
  </si>
  <si>
    <t>Střecha č.p. 68+kotelna</t>
  </si>
  <si>
    <t>Výměna vodoměrů 68</t>
  </si>
  <si>
    <t>Nové veřejné osvětlení - zatím není jisté, které úseky se stihnou udělat - projektují se Černovičky, okolí kostela, Parcely+Ovčín, spolu s optikou se nabízí i Nad Běloky nebo U Koupaliště</t>
  </si>
  <si>
    <t>Změna ÚP č. 2 - zaplatí investor</t>
  </si>
  <si>
    <t>Dokončení územní studie Průmysl (je nutné začít dělat nové studie)</t>
  </si>
  <si>
    <t>Avant</t>
  </si>
  <si>
    <t>Centra obce Středokluky</t>
  </si>
  <si>
    <t>Zeleň - Černovičky</t>
  </si>
  <si>
    <t>Zeleň - další údržba</t>
  </si>
  <si>
    <t>Projekce - Starý vrch</t>
  </si>
  <si>
    <t>Nákupy vybavení, přestavba DA na TA</t>
  </si>
  <si>
    <t>Letiště Praha - Dobré sousedství</t>
  </si>
  <si>
    <t>Dětské hřiště a workout u rybníka</t>
  </si>
  <si>
    <t>Roční splátka Kubrovy školy (neúročená)</t>
  </si>
  <si>
    <t xml:space="preserve">Odhad daňových příjmů v Kč. </t>
  </si>
  <si>
    <t>Stavy účtů a peníze na cestě v Kč</t>
  </si>
  <si>
    <t>IROP - odborné učebny ZŠ (kuchyňka a technická učebna)</t>
  </si>
  <si>
    <t>Termín</t>
  </si>
  <si>
    <t>Stav</t>
  </si>
  <si>
    <t>Žádosti připravované 2026</t>
  </si>
  <si>
    <t>Dary schválené</t>
  </si>
  <si>
    <t>Příspěvkové organizace</t>
  </si>
  <si>
    <t>Návrh rozpočtu obce Středokluky na rok 2026</t>
  </si>
  <si>
    <t xml:space="preserve">Schodek rozpočtu bude vyrovnán přebytky minulých let a úvěrem. </t>
  </si>
  <si>
    <t>Úvěr - rekonstrukce komunikace na Ovčíně</t>
  </si>
  <si>
    <t>Předpokládaný stav účtů na konci roku 2026</t>
  </si>
  <si>
    <t>Další podklady budou zveřejňovány na www.stredokluky.cz/finance</t>
  </si>
  <si>
    <t>FVE ČOV</t>
  </si>
  <si>
    <t>Dotace a projekty nyní mimo rozpočet</t>
  </si>
  <si>
    <t>Návrh rozpočtu obce Středokluky na rok 2026 vč. zatím neschválených dotací</t>
  </si>
  <si>
    <t>k 31. 12. 2025</t>
  </si>
  <si>
    <t>Modernizační fond</t>
  </si>
  <si>
    <t>Mobiliář "Rekreace"</t>
  </si>
  <si>
    <t>Vybavení jídelny a skladu (přístroje)</t>
  </si>
  <si>
    <t>nábytek do jídelny, konvektomat, chladící skříně</t>
  </si>
  <si>
    <t>Střed Středokluk (Nákup mobiliáře Střed Středokluk)</t>
  </si>
  <si>
    <t xml:space="preserve">276 ks vodoměrů, musí být zakoupeny! </t>
  </si>
  <si>
    <t>odvolání</t>
  </si>
  <si>
    <t>hotové</t>
  </si>
  <si>
    <t>Avant (Nákup multifunkčního nakladače)</t>
  </si>
  <si>
    <t>MZE</t>
  </si>
  <si>
    <t>Vodoměry</t>
  </si>
  <si>
    <t>příprava</t>
  </si>
  <si>
    <t>Přečerpávací nádrž vyčištěné vody</t>
  </si>
  <si>
    <t>STČ kraj</t>
  </si>
  <si>
    <t>Náklady</t>
  </si>
  <si>
    <t>Dotace</t>
  </si>
  <si>
    <t>Náklady obce (předpoklad)</t>
  </si>
  <si>
    <t>Náklady obce 2026 (předpoklad)</t>
  </si>
  <si>
    <t>akce již realizována, kupoval by se pouze mobiliář</t>
  </si>
  <si>
    <t>Pozn.: Nárůst díky nepedagogům</t>
  </si>
  <si>
    <t>Úvěr k 1. 1. 2025</t>
  </si>
  <si>
    <t>Schválené dotace - kompletně v rozpočtu</t>
  </si>
  <si>
    <t xml:space="preserve">Drobné snížení, část byla již zaplacena. </t>
  </si>
  <si>
    <t xml:space="preserve">Částka navýšena. </t>
  </si>
  <si>
    <t>4křižovatka+přechod Lidická (Na Sedmerkách)</t>
  </si>
  <si>
    <t>4křižovatka</t>
  </si>
  <si>
    <t>bez práce</t>
  </si>
  <si>
    <t>Upravená částka dle skutečných plateb</t>
  </si>
  <si>
    <t xml:space="preserve">Nároží hasičárny </t>
  </si>
  <si>
    <t>Vrata hasičárna</t>
  </si>
  <si>
    <t>Centra obce ABC+zeleň Černovičky+další údržba zeleně+RE Starý vrch</t>
  </si>
  <si>
    <t>schodek s mínusem znamená přebytek</t>
  </si>
  <si>
    <t>Prostředky na účte obce k 31. 12. 2025</t>
  </si>
  <si>
    <t>celková cena s vraty je 2,6 mil. S DPH</t>
  </si>
  <si>
    <t>Fond obnovy venkova</t>
  </si>
  <si>
    <t xml:space="preserve">K použití na spoluúčast v nějakém z projektů. </t>
  </si>
  <si>
    <t>Úpravy DA (možnost dalších zdrojů) + úpravy hasičárny a nároží</t>
  </si>
  <si>
    <t>Příjmy 2026</t>
  </si>
  <si>
    <t>Výdaje 2026</t>
  </si>
  <si>
    <t>Provozní výdaje</t>
  </si>
  <si>
    <t xml:space="preserve">Investiční výdaje </t>
  </si>
  <si>
    <t>Průměr</t>
  </si>
  <si>
    <t>tis.</t>
  </si>
  <si>
    <t>Rozdíl</t>
  </si>
  <si>
    <t>Splátka škola</t>
  </si>
  <si>
    <t>Splátka silnice - bez úroku</t>
  </si>
  <si>
    <t>Výstražná světla k hasičárně</t>
  </si>
  <si>
    <t>Závazek za nákup Kubrovy školy</t>
  </si>
  <si>
    <t>Rozpočtová odpovědnost</t>
  </si>
  <si>
    <t>Závazek Kubrova škola</t>
  </si>
  <si>
    <t>Rekonstrukce komunikace Na Ovčíně</t>
  </si>
  <si>
    <r>
      <t>(1)</t>
    </r>
    <r>
      <rPr>
        <sz val="10"/>
        <color rgb="FF000000"/>
        <rFont val="Arial"/>
        <family val="2"/>
        <charset val="238"/>
      </rPr>
      <t> Územní samosprávný celek hospodaří v zájmu zdravých a udržitelných veřejných financí tak, aby výše jeho dluhu nepřekročila k rozvahovému dni 60 % průměru jeho příjmů za poslední 4 rozpočtové roky.</t>
    </r>
  </si>
  <si>
    <r>
      <t>(2)</t>
    </r>
    <r>
      <rPr>
        <sz val="10"/>
        <color rgb="FF000000"/>
        <rFont val="Arial"/>
        <family val="2"/>
        <charset val="238"/>
      </rPr>
      <t> Překročí-li dluh územního samosprávného celku k rozvahovému dni 60 % průměru jeho příjmů za poslední 4 rozpočtové roky, územní samosprávný celek je povinen jej v následujícím kalendářním roce snížit nejméně o 5 % z rozdílu mezi výší svého dluhu a 60 % průměru svých příjmů za poslední 4 rozpočtové roky.</t>
    </r>
  </si>
  <si>
    <t>Celkem závazky</t>
  </si>
  <si>
    <t>rok</t>
  </si>
  <si>
    <t>v tis. Kč</t>
  </si>
  <si>
    <t>Zákon č. 23/2017 § 17</t>
  </si>
  <si>
    <t>60 % průměru příjmů 2021-2025 (předpoklad)</t>
  </si>
  <si>
    <t>Celkem závazky k 1.1. 2027 (předpoklad)</t>
  </si>
  <si>
    <t>tis. Kč</t>
  </si>
  <si>
    <t>5 % rozdílu</t>
  </si>
  <si>
    <t xml:space="preserve">Splátky </t>
  </si>
  <si>
    <t>Plánované splátky</t>
  </si>
  <si>
    <t>Středokluky na začátku roku 2027 (předpoklad)</t>
  </si>
  <si>
    <t>Příjmy v letech 2021-2025</t>
  </si>
  <si>
    <t>Rozdíl mezi povinným snižování úvěru a splátkami</t>
  </si>
  <si>
    <t>Splátka úvěru činí</t>
  </si>
  <si>
    <t>příjmů obce v roce 2026</t>
  </si>
  <si>
    <t xml:space="preserve">Investiční prostředky obce jsou nyní kolem 20 milionů Kč. ročně. </t>
  </si>
  <si>
    <t>tzn. obec platí skoro 4x tolik, kolik je zákonné  minimum</t>
  </si>
  <si>
    <t xml:space="preserve">Pokud bychom počítali maximální úvěr s vysokou splátkou ve výši 100 % volných prorstředků, mohla by si obec vzít úvěr přes 400 milionů Kč. Samozřejmě pokud by splácela 20 let a bez úroku nebo s úrokem ve výši navyšování příjmů. </t>
  </si>
  <si>
    <t>Skutečnost 12/2025</t>
  </si>
  <si>
    <t>Finanční vypořádání</t>
  </si>
  <si>
    <t>Finanční vyrovnání</t>
  </si>
  <si>
    <t>změny oproti návrhu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</si>
</sst>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  <numFmt numFmtId="165" formatCode="_-* #,##0.00\ _K_č_-;\-* #,##0.00\ _K_č_-;_-* &quot;-&quot;??\ _K_č_-;_-@_-"/>
    <numFmt numFmtId="166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30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1"/>
      <color rgb="FF000000"/>
      <name val="Aptos Narrow"/>
      <family val="2"/>
      <charset val="238"/>
    </font>
    <font>
      <sz val="12"/>
      <color rgb="FF000000"/>
      <name val="Aptos Narrow"/>
      <family val="2"/>
      <charset val="238"/>
    </font>
    <font>
      <b/>
      <sz val="11"/>
      <color rgb="FF000000"/>
      <name val="Aptos Narrow"/>
      <family val="2"/>
      <charset val="238"/>
    </font>
    <font>
      <sz val="12"/>
      <color rgb="FF000000"/>
      <name val="Calibri"/>
      <family val="2"/>
      <charset val="238"/>
      <scheme val="minor"/>
    </font>
    <font>
      <sz val="11"/>
      <color rgb="FF242424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E4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43">
    <xf numFmtId="0" fontId="0" fillId="0" borderId="0" xfId="0"/>
    <xf numFmtId="0" fontId="0" fillId="0" borderId="2" xfId="0" applyBorder="1"/>
    <xf numFmtId="43" fontId="0" fillId="0" borderId="0" xfId="1" applyFont="1"/>
    <xf numFmtId="43" fontId="0" fillId="0" borderId="2" xfId="1" applyFont="1" applyBorder="1"/>
    <xf numFmtId="0" fontId="0" fillId="0" borderId="3" xfId="0" applyBorder="1"/>
    <xf numFmtId="0" fontId="0" fillId="0" borderId="14" xfId="0" applyBorder="1"/>
    <xf numFmtId="0" fontId="0" fillId="0" borderId="5" xfId="0" applyBorder="1"/>
    <xf numFmtId="0" fontId="0" fillId="0" borderId="6" xfId="0" applyBorder="1"/>
    <xf numFmtId="43" fontId="0" fillId="0" borderId="1" xfId="1" applyFont="1" applyBorder="1"/>
    <xf numFmtId="0" fontId="0" fillId="0" borderId="1" xfId="0" applyBorder="1"/>
    <xf numFmtId="14" fontId="0" fillId="0" borderId="0" xfId="0" applyNumberFormat="1"/>
    <xf numFmtId="165" fontId="0" fillId="0" borderId="1" xfId="0" applyNumberFormat="1" applyBorder="1"/>
    <xf numFmtId="0" fontId="6" fillId="0" borderId="0" xfId="0" applyFont="1"/>
    <xf numFmtId="43" fontId="0" fillId="0" borderId="15" xfId="1" applyFont="1" applyBorder="1"/>
    <xf numFmtId="0" fontId="0" fillId="0" borderId="4" xfId="0" applyBorder="1"/>
    <xf numFmtId="43" fontId="0" fillId="0" borderId="21" xfId="1" applyFont="1" applyBorder="1"/>
    <xf numFmtId="43" fontId="0" fillId="0" borderId="7" xfId="1" applyFont="1" applyBorder="1"/>
    <xf numFmtId="0" fontId="6" fillId="0" borderId="23" xfId="0" applyFont="1" applyBorder="1"/>
    <xf numFmtId="0" fontId="0" fillId="0" borderId="24" xfId="0" applyBorder="1"/>
    <xf numFmtId="0" fontId="0" fillId="0" borderId="25" xfId="0" applyBorder="1"/>
    <xf numFmtId="43" fontId="0" fillId="0" borderId="9" xfId="1" applyFont="1" applyBorder="1"/>
    <xf numFmtId="0" fontId="0" fillId="0" borderId="9" xfId="0" applyBorder="1"/>
    <xf numFmtId="165" fontId="0" fillId="0" borderId="9" xfId="0" applyNumberFormat="1" applyBorder="1"/>
    <xf numFmtId="14" fontId="6" fillId="0" borderId="10" xfId="0" applyNumberFormat="1" applyFont="1" applyBorder="1"/>
    <xf numFmtId="43" fontId="0" fillId="0" borderId="8" xfId="1" applyFont="1" applyBorder="1"/>
    <xf numFmtId="0" fontId="6" fillId="0" borderId="17" xfId="0" applyFont="1" applyBorder="1"/>
    <xf numFmtId="0" fontId="6" fillId="0" borderId="27" xfId="0" applyFont="1" applyBorder="1"/>
    <xf numFmtId="0" fontId="0" fillId="0" borderId="11" xfId="0" applyBorder="1"/>
    <xf numFmtId="0" fontId="0" fillId="0" borderId="19" xfId="0" applyBorder="1"/>
    <xf numFmtId="43" fontId="0" fillId="0" borderId="19" xfId="0" applyNumberFormat="1" applyBorder="1"/>
    <xf numFmtId="43" fontId="0" fillId="0" borderId="20" xfId="0" applyNumberFormat="1" applyBorder="1"/>
    <xf numFmtId="0" fontId="0" fillId="0" borderId="30" xfId="0" applyBorder="1"/>
    <xf numFmtId="0" fontId="6" fillId="0" borderId="32" xfId="0" applyFont="1" applyBorder="1"/>
    <xf numFmtId="0" fontId="0" fillId="0" borderId="35" xfId="0" applyBorder="1"/>
    <xf numFmtId="43" fontId="0" fillId="0" borderId="29" xfId="1" applyFont="1" applyBorder="1"/>
    <xf numFmtId="0" fontId="6" fillId="0" borderId="37" xfId="0" applyFont="1" applyBorder="1"/>
    <xf numFmtId="0" fontId="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4" borderId="8" xfId="0" applyNumberFormat="1" applyFont="1" applyFill="1" applyBorder="1" applyAlignment="1">
      <alignment vertical="center"/>
    </xf>
    <xf numFmtId="4" fontId="8" fillId="4" borderId="38" xfId="0" applyNumberFormat="1" applyFont="1" applyFill="1" applyBorder="1" applyAlignment="1">
      <alignment vertical="center"/>
    </xf>
    <xf numFmtId="4" fontId="9" fillId="4" borderId="3" xfId="0" applyNumberFormat="1" applyFont="1" applyFill="1" applyBorder="1" applyAlignment="1">
      <alignment vertical="center"/>
    </xf>
    <xf numFmtId="4" fontId="9" fillId="4" borderId="39" xfId="0" applyNumberFormat="1" applyFont="1" applyFill="1" applyBorder="1" applyAlignment="1">
      <alignment vertical="center" wrapText="1"/>
    </xf>
    <xf numFmtId="4" fontId="9" fillId="4" borderId="5" xfId="0" applyNumberFormat="1" applyFont="1" applyFill="1" applyBorder="1" applyAlignment="1">
      <alignment vertical="center"/>
    </xf>
    <xf numFmtId="4" fontId="9" fillId="4" borderId="41" xfId="0" applyNumberFormat="1" applyFont="1" applyFill="1" applyBorder="1" applyAlignment="1">
      <alignment vertical="center" wrapText="1"/>
    </xf>
    <xf numFmtId="4" fontId="9" fillId="4" borderId="2" xfId="0" applyNumberFormat="1" applyFont="1" applyFill="1" applyBorder="1" applyAlignment="1">
      <alignment vertical="center"/>
    </xf>
    <xf numFmtId="4" fontId="9" fillId="4" borderId="41" xfId="0" applyNumberFormat="1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/>
    </xf>
    <xf numFmtId="4" fontId="9" fillId="4" borderId="18" xfId="0" applyNumberFormat="1" applyFont="1" applyFill="1" applyBorder="1" applyAlignment="1">
      <alignment vertical="center"/>
    </xf>
    <xf numFmtId="4" fontId="9" fillId="4" borderId="42" xfId="0" applyNumberFormat="1" applyFont="1" applyFill="1" applyBorder="1" applyAlignment="1">
      <alignment vertical="center" wrapText="1"/>
    </xf>
    <xf numFmtId="4" fontId="8" fillId="4" borderId="2" xfId="0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/>
    </xf>
    <xf numFmtId="164" fontId="0" fillId="0" borderId="15" xfId="1" applyNumberFormat="1" applyFont="1" applyBorder="1"/>
    <xf numFmtId="164" fontId="0" fillId="0" borderId="15" xfId="0" applyNumberFormat="1" applyBorder="1"/>
    <xf numFmtId="0" fontId="6" fillId="0" borderId="6" xfId="0" applyFont="1" applyBorder="1"/>
    <xf numFmtId="164" fontId="6" fillId="0" borderId="7" xfId="0" applyNumberFormat="1" applyFont="1" applyBorder="1"/>
    <xf numFmtId="0" fontId="0" fillId="0" borderId="34" xfId="0" applyBorder="1"/>
    <xf numFmtId="164" fontId="0" fillId="0" borderId="34" xfId="0" applyNumberFormat="1" applyBorder="1"/>
    <xf numFmtId="0" fontId="6" fillId="0" borderId="3" xfId="0" applyFont="1" applyBorder="1"/>
    <xf numFmtId="164" fontId="0" fillId="0" borderId="14" xfId="0" applyNumberFormat="1" applyBorder="1"/>
    <xf numFmtId="164" fontId="0" fillId="0" borderId="7" xfId="1" applyNumberFormat="1" applyFont="1" applyBorder="1"/>
    <xf numFmtId="164" fontId="0" fillId="0" borderId="34" xfId="1" applyNumberFormat="1" applyFont="1" applyBorder="1"/>
    <xf numFmtId="0" fontId="6" fillId="5" borderId="17" xfId="0" applyFont="1" applyFill="1" applyBorder="1"/>
    <xf numFmtId="164" fontId="6" fillId="5" borderId="13" xfId="1" applyNumberFormat="1" applyFont="1" applyFill="1" applyBorder="1"/>
    <xf numFmtId="0" fontId="0" fillId="0" borderId="8" xfId="0" applyBorder="1"/>
    <xf numFmtId="43" fontId="0" fillId="0" borderId="44" xfId="1" applyFont="1" applyBorder="1"/>
    <xf numFmtId="165" fontId="6" fillId="0" borderId="20" xfId="0" applyNumberFormat="1" applyFont="1" applyBorder="1"/>
    <xf numFmtId="0" fontId="10" fillId="4" borderId="0" xfId="0" applyFont="1" applyFill="1" applyProtection="1">
      <protection locked="0"/>
    </xf>
    <xf numFmtId="0" fontId="10" fillId="0" borderId="0" xfId="0" applyFont="1"/>
    <xf numFmtId="0" fontId="9" fillId="4" borderId="1" xfId="0" applyFont="1" applyFill="1" applyBorder="1" applyAlignment="1">
      <alignment vertical="top"/>
    </xf>
    <xf numFmtId="0" fontId="11" fillId="4" borderId="1" xfId="0" applyFont="1" applyFill="1" applyBorder="1" applyAlignment="1">
      <alignment vertical="top"/>
    </xf>
    <xf numFmtId="0" fontId="9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top"/>
    </xf>
    <xf numFmtId="43" fontId="6" fillId="0" borderId="2" xfId="1" applyFont="1" applyBorder="1"/>
    <xf numFmtId="0" fontId="0" fillId="0" borderId="2" xfId="1" applyNumberFormat="1" applyFont="1" applyBorder="1"/>
    <xf numFmtId="0" fontId="14" fillId="0" borderId="0" xfId="2"/>
    <xf numFmtId="0" fontId="10" fillId="0" borderId="1" xfId="0" applyFont="1" applyBorder="1"/>
    <xf numFmtId="4" fontId="0" fillId="0" borderId="0" xfId="0" applyNumberFormat="1"/>
    <xf numFmtId="0" fontId="9" fillId="4" borderId="31" xfId="0" applyFont="1" applyFill="1" applyBorder="1" applyAlignment="1">
      <alignment horizontal="left" vertical="center"/>
    </xf>
    <xf numFmtId="164" fontId="0" fillId="0" borderId="22" xfId="1" applyNumberFormat="1" applyFont="1" applyBorder="1"/>
    <xf numFmtId="164" fontId="0" fillId="0" borderId="2" xfId="1" applyNumberFormat="1" applyFont="1" applyBorder="1"/>
    <xf numFmtId="165" fontId="0" fillId="0" borderId="0" xfId="0" applyNumberFormat="1"/>
    <xf numFmtId="0" fontId="8" fillId="4" borderId="2" xfId="0" applyFont="1" applyFill="1" applyBorder="1"/>
    <xf numFmtId="0" fontId="8" fillId="4" borderId="2" xfId="0" applyFont="1" applyFill="1" applyBorder="1" applyAlignment="1">
      <alignment horizontal="right" wrapText="1"/>
    </xf>
    <xf numFmtId="4" fontId="9" fillId="4" borderId="2" xfId="0" applyNumberFormat="1" applyFont="1" applyFill="1" applyBorder="1" applyAlignment="1">
      <alignment vertical="center" wrapText="1"/>
    </xf>
    <xf numFmtId="3" fontId="9" fillId="2" borderId="2" xfId="0" applyNumberFormat="1" applyFont="1" applyFill="1" applyBorder="1" applyAlignment="1">
      <alignment vertical="center"/>
    </xf>
    <xf numFmtId="4" fontId="12" fillId="4" borderId="2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8" fillId="4" borderId="5" xfId="0" applyFont="1" applyFill="1" applyBorder="1"/>
    <xf numFmtId="0" fontId="8" fillId="4" borderId="15" xfId="0" applyFont="1" applyFill="1" applyBorder="1" applyAlignment="1">
      <alignment horizontal="right" wrapText="1"/>
    </xf>
    <xf numFmtId="4" fontId="9" fillId="4" borderId="15" xfId="0" applyNumberFormat="1" applyFont="1" applyFill="1" applyBorder="1" applyAlignment="1">
      <alignment vertical="center"/>
    </xf>
    <xf numFmtId="0" fontId="10" fillId="0" borderId="15" xfId="0" applyFont="1" applyBorder="1"/>
    <xf numFmtId="4" fontId="8" fillId="4" borderId="6" xfId="0" applyNumberFormat="1" applyFont="1" applyFill="1" applyBorder="1" applyAlignment="1">
      <alignment vertical="center"/>
    </xf>
    <xf numFmtId="4" fontId="8" fillId="4" borderId="21" xfId="0" applyNumberFormat="1" applyFont="1" applyFill="1" applyBorder="1" applyAlignment="1">
      <alignment vertical="center"/>
    </xf>
    <xf numFmtId="3" fontId="8" fillId="4" borderId="21" xfId="0" applyNumberFormat="1" applyFont="1" applyFill="1" applyBorder="1" applyAlignment="1">
      <alignment vertical="center"/>
    </xf>
    <xf numFmtId="4" fontId="8" fillId="4" borderId="7" xfId="0" applyNumberFormat="1" applyFont="1" applyFill="1" applyBorder="1" applyAlignment="1">
      <alignment vertical="center"/>
    </xf>
    <xf numFmtId="4" fontId="9" fillId="2" borderId="41" xfId="0" applyNumberFormat="1" applyFont="1" applyFill="1" applyBorder="1" applyAlignment="1">
      <alignment vertical="center"/>
    </xf>
    <xf numFmtId="43" fontId="0" fillId="0" borderId="1" xfId="1" applyFont="1" applyFill="1" applyBorder="1"/>
    <xf numFmtId="3" fontId="0" fillId="0" borderId="2" xfId="0" applyNumberFormat="1" applyBorder="1"/>
    <xf numFmtId="3" fontId="0" fillId="0" borderId="5" xfId="0" applyNumberFormat="1" applyBorder="1"/>
    <xf numFmtId="3" fontId="0" fillId="0" borderId="30" xfId="0" applyNumberFormat="1" applyBorder="1"/>
    <xf numFmtId="3" fontId="0" fillId="0" borderId="6" xfId="0" applyNumberFormat="1" applyBorder="1"/>
    <xf numFmtId="3" fontId="0" fillId="0" borderId="36" xfId="0" applyNumberFormat="1" applyBorder="1"/>
    <xf numFmtId="0" fontId="0" fillId="0" borderId="21" xfId="0" applyBorder="1"/>
    <xf numFmtId="0" fontId="6" fillId="0" borderId="2" xfId="0" applyFont="1" applyBorder="1"/>
    <xf numFmtId="0" fontId="6" fillId="0" borderId="5" xfId="0" applyFont="1" applyBorder="1"/>
    <xf numFmtId="0" fontId="0" fillId="0" borderId="15" xfId="0" applyBorder="1"/>
    <xf numFmtId="0" fontId="6" fillId="0" borderId="21" xfId="0" applyFont="1" applyBorder="1"/>
    <xf numFmtId="3" fontId="0" fillId="0" borderId="21" xfId="0" applyNumberFormat="1" applyBorder="1"/>
    <xf numFmtId="0" fontId="0" fillId="0" borderId="7" xfId="0" applyBorder="1"/>
    <xf numFmtId="0" fontId="9" fillId="6" borderId="1" xfId="0" applyFont="1" applyFill="1" applyBorder="1"/>
    <xf numFmtId="0" fontId="9" fillId="0" borderId="1" xfId="0" applyFont="1" applyBorder="1"/>
    <xf numFmtId="0" fontId="9" fillId="6" borderId="1" xfId="0" applyFont="1" applyFill="1" applyBorder="1" applyAlignment="1">
      <alignment vertical="top"/>
    </xf>
    <xf numFmtId="0" fontId="8" fillId="6" borderId="1" xfId="0" applyFont="1" applyFill="1" applyBorder="1" applyAlignment="1">
      <alignment vertical="top"/>
    </xf>
    <xf numFmtId="0" fontId="7" fillId="7" borderId="8" xfId="0" applyFont="1" applyFill="1" applyBorder="1" applyAlignment="1">
      <alignment vertical="center"/>
    </xf>
    <xf numFmtId="0" fontId="8" fillId="7" borderId="9" xfId="0" applyFont="1" applyFill="1" applyBorder="1" applyAlignment="1">
      <alignment vertical="center"/>
    </xf>
    <xf numFmtId="0" fontId="8" fillId="7" borderId="22" xfId="0" applyFont="1" applyFill="1" applyBorder="1" applyAlignment="1">
      <alignment vertical="center"/>
    </xf>
    <xf numFmtId="0" fontId="8" fillId="6" borderId="17" xfId="0" applyFont="1" applyFill="1" applyBorder="1"/>
    <xf numFmtId="0" fontId="8" fillId="6" borderId="27" xfId="0" applyFont="1" applyFill="1" applyBorder="1"/>
    <xf numFmtId="0" fontId="8" fillId="6" borderId="27" xfId="0" applyFont="1" applyFill="1" applyBorder="1" applyAlignment="1">
      <alignment horizontal="center" wrapText="1"/>
    </xf>
    <xf numFmtId="0" fontId="8" fillId="6" borderId="13" xfId="0" applyFont="1" applyFill="1" applyBorder="1" applyAlignment="1">
      <alignment horizontal="center" wrapText="1"/>
    </xf>
    <xf numFmtId="0" fontId="9" fillId="6" borderId="47" xfId="0" applyFont="1" applyFill="1" applyBorder="1" applyAlignment="1">
      <alignment vertical="center"/>
    </xf>
    <xf numFmtId="0" fontId="9" fillId="6" borderId="48" xfId="0" applyFont="1" applyFill="1" applyBorder="1" applyAlignment="1">
      <alignment vertical="center" wrapText="1"/>
    </xf>
    <xf numFmtId="3" fontId="9" fillId="6" borderId="48" xfId="0" applyNumberFormat="1" applyFont="1" applyFill="1" applyBorder="1" applyAlignment="1">
      <alignment vertical="center"/>
    </xf>
    <xf numFmtId="3" fontId="9" fillId="6" borderId="49" xfId="0" applyNumberFormat="1" applyFont="1" applyFill="1" applyBorder="1" applyAlignment="1">
      <alignment vertical="center"/>
    </xf>
    <xf numFmtId="0" fontId="9" fillId="6" borderId="5" xfId="0" applyFont="1" applyFill="1" applyBorder="1" applyAlignment="1">
      <alignment vertical="center"/>
    </xf>
    <xf numFmtId="0" fontId="9" fillId="6" borderId="2" xfId="0" applyFont="1" applyFill="1" applyBorder="1" applyAlignment="1">
      <alignment vertical="center" wrapText="1"/>
    </xf>
    <xf numFmtId="3" fontId="9" fillId="6" borderId="2" xfId="0" applyNumberFormat="1" applyFont="1" applyFill="1" applyBorder="1" applyAlignment="1">
      <alignment vertical="center"/>
    </xf>
    <xf numFmtId="3" fontId="9" fillId="6" borderId="15" xfId="0" applyNumberFormat="1" applyFont="1" applyFill="1" applyBorder="1" applyAlignment="1">
      <alignment vertical="center"/>
    </xf>
    <xf numFmtId="0" fontId="9" fillId="6" borderId="2" xfId="0" applyFont="1" applyFill="1" applyBorder="1" applyAlignment="1">
      <alignment vertical="center"/>
    </xf>
    <xf numFmtId="0" fontId="9" fillId="6" borderId="5" xfId="0" applyFont="1" applyFill="1" applyBorder="1" applyAlignment="1">
      <alignment horizontal="left" vertical="center"/>
    </xf>
    <xf numFmtId="0" fontId="9" fillId="6" borderId="15" xfId="0" applyFont="1" applyFill="1" applyBorder="1" applyAlignment="1">
      <alignment vertical="center"/>
    </xf>
    <xf numFmtId="0" fontId="9" fillId="0" borderId="15" xfId="0" applyFont="1" applyBorder="1"/>
    <xf numFmtId="0" fontId="9" fillId="6" borderId="18" xfId="0" applyFont="1" applyFill="1" applyBorder="1" applyAlignment="1">
      <alignment horizontal="left" vertical="center"/>
    </xf>
    <xf numFmtId="0" fontId="9" fillId="6" borderId="16" xfId="0" applyFont="1" applyFill="1" applyBorder="1" applyAlignment="1">
      <alignment vertical="center" wrapText="1"/>
    </xf>
    <xf numFmtId="0" fontId="9" fillId="6" borderId="16" xfId="0" applyFont="1" applyFill="1" applyBorder="1" applyAlignment="1">
      <alignment vertical="center"/>
    </xf>
    <xf numFmtId="0" fontId="9" fillId="6" borderId="50" xfId="0" applyFont="1" applyFill="1" applyBorder="1" applyAlignment="1">
      <alignment vertical="center"/>
    </xf>
    <xf numFmtId="0" fontId="8" fillId="6" borderId="17" xfId="0" applyFont="1" applyFill="1" applyBorder="1" applyAlignment="1">
      <alignment vertical="center"/>
    </xf>
    <xf numFmtId="0" fontId="8" fillId="6" borderId="27" xfId="0" applyFont="1" applyFill="1" applyBorder="1" applyAlignment="1">
      <alignment vertical="center"/>
    </xf>
    <xf numFmtId="3" fontId="8" fillId="6" borderId="27" xfId="0" applyNumberFormat="1" applyFont="1" applyFill="1" applyBorder="1" applyAlignment="1">
      <alignment vertical="center"/>
    </xf>
    <xf numFmtId="3" fontId="8" fillId="6" borderId="13" xfId="0" applyNumberFormat="1" applyFont="1" applyFill="1" applyBorder="1" applyAlignment="1">
      <alignment vertical="center"/>
    </xf>
    <xf numFmtId="0" fontId="16" fillId="0" borderId="1" xfId="0" applyFont="1" applyBorder="1"/>
    <xf numFmtId="0" fontId="7" fillId="7" borderId="17" xfId="0" applyFont="1" applyFill="1" applyBorder="1" applyAlignment="1">
      <alignment vertical="center"/>
    </xf>
    <xf numFmtId="0" fontId="8" fillId="7" borderId="27" xfId="0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0" fontId="8" fillId="6" borderId="34" xfId="0" applyFont="1" applyFill="1" applyBorder="1" applyAlignment="1">
      <alignment vertical="center"/>
    </xf>
    <xf numFmtId="0" fontId="8" fillId="6" borderId="51" xfId="0" applyFont="1" applyFill="1" applyBorder="1" applyAlignment="1">
      <alignment vertical="center"/>
    </xf>
    <xf numFmtId="3" fontId="8" fillId="6" borderId="4" xfId="0" applyNumberFormat="1" applyFont="1" applyFill="1" applyBorder="1" applyAlignment="1">
      <alignment vertical="center"/>
    </xf>
    <xf numFmtId="3" fontId="8" fillId="6" borderId="14" xfId="0" applyNumberFormat="1" applyFont="1" applyFill="1" applyBorder="1" applyAlignment="1">
      <alignment vertical="center"/>
    </xf>
    <xf numFmtId="3" fontId="8" fillId="6" borderId="2" xfId="0" applyNumberFormat="1" applyFont="1" applyFill="1" applyBorder="1" applyAlignment="1">
      <alignment vertical="center"/>
    </xf>
    <xf numFmtId="3" fontId="8" fillId="6" borderId="15" xfId="0" applyNumberFormat="1" applyFont="1" applyFill="1" applyBorder="1" applyAlignment="1">
      <alignment vertical="center"/>
    </xf>
    <xf numFmtId="3" fontId="8" fillId="6" borderId="21" xfId="0" applyNumberFormat="1" applyFont="1" applyFill="1" applyBorder="1" applyAlignment="1">
      <alignment vertical="center"/>
    </xf>
    <xf numFmtId="3" fontId="8" fillId="6" borderId="7" xfId="0" applyNumberFormat="1" applyFont="1" applyFill="1" applyBorder="1" applyAlignment="1">
      <alignment vertical="center"/>
    </xf>
    <xf numFmtId="0" fontId="9" fillId="0" borderId="12" xfId="0" applyFont="1" applyBorder="1"/>
    <xf numFmtId="0" fontId="9" fillId="0" borderId="45" xfId="0" applyFont="1" applyBorder="1"/>
    <xf numFmtId="0" fontId="16" fillId="0" borderId="45" xfId="0" applyFont="1" applyBorder="1"/>
    <xf numFmtId="3" fontId="9" fillId="0" borderId="44" xfId="0" applyNumberFormat="1" applyFont="1" applyBorder="1"/>
    <xf numFmtId="0" fontId="9" fillId="0" borderId="46" xfId="0" applyFont="1" applyBorder="1"/>
    <xf numFmtId="3" fontId="9" fillId="0" borderId="52" xfId="0" applyNumberFormat="1" applyFont="1" applyBorder="1"/>
    <xf numFmtId="0" fontId="17" fillId="0" borderId="1" xfId="0" applyFont="1" applyBorder="1"/>
    <xf numFmtId="0" fontId="8" fillId="0" borderId="11" xfId="0" applyFont="1" applyBorder="1"/>
    <xf numFmtId="0" fontId="18" fillId="0" borderId="19" xfId="0" applyFont="1" applyBorder="1"/>
    <xf numFmtId="3" fontId="8" fillId="0" borderId="20" xfId="0" applyNumberFormat="1" applyFont="1" applyBorder="1"/>
    <xf numFmtId="0" fontId="0" fillId="0" borderId="2" xfId="0" applyBorder="1" applyAlignment="1">
      <alignment horizontal="left"/>
    </xf>
    <xf numFmtId="4" fontId="19" fillId="4" borderId="2" xfId="0" applyNumberFormat="1" applyFont="1" applyFill="1" applyBorder="1" applyAlignment="1">
      <alignment horizontal="left" vertical="center"/>
    </xf>
    <xf numFmtId="4" fontId="19" fillId="4" borderId="2" xfId="0" applyNumberFormat="1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/>
    </xf>
    <xf numFmtId="0" fontId="0" fillId="8" borderId="0" xfId="0" applyFill="1"/>
    <xf numFmtId="166" fontId="0" fillId="0" borderId="0" xfId="4" applyNumberFormat="1" applyFont="1"/>
    <xf numFmtId="3" fontId="0" fillId="0" borderId="0" xfId="0" applyNumberFormat="1"/>
    <xf numFmtId="0" fontId="0" fillId="0" borderId="41" xfId="1" applyNumberFormat="1" applyFont="1" applyBorder="1"/>
    <xf numFmtId="43" fontId="0" fillId="0" borderId="41" xfId="1" applyFont="1" applyBorder="1"/>
    <xf numFmtId="0" fontId="0" fillId="0" borderId="2" xfId="1" applyNumberFormat="1" applyFont="1" applyFill="1" applyBorder="1"/>
    <xf numFmtId="4" fontId="0" fillId="0" borderId="2" xfId="0" applyNumberFormat="1" applyBorder="1"/>
    <xf numFmtId="43" fontId="0" fillId="0" borderId="45" xfId="1" applyFont="1" applyBorder="1"/>
    <xf numFmtId="0" fontId="6" fillId="0" borderId="57" xfId="0" applyFont="1" applyBorder="1"/>
    <xf numFmtId="14" fontId="20" fillId="0" borderId="2" xfId="0" applyNumberFormat="1" applyFont="1" applyBorder="1"/>
    <xf numFmtId="14" fontId="0" fillId="0" borderId="2" xfId="0" applyNumberFormat="1" applyBorder="1" applyAlignment="1">
      <alignment horizontal="right"/>
    </xf>
    <xf numFmtId="0" fontId="6" fillId="0" borderId="1" xfId="0" applyFont="1" applyBorder="1"/>
    <xf numFmtId="14" fontId="6" fillId="0" borderId="1" xfId="0" applyNumberFormat="1" applyFont="1" applyBorder="1"/>
    <xf numFmtId="43" fontId="6" fillId="0" borderId="1" xfId="1" applyFont="1" applyBorder="1"/>
    <xf numFmtId="43" fontId="0" fillId="0" borderId="1" xfId="0" applyNumberFormat="1" applyBorder="1"/>
    <xf numFmtId="165" fontId="0" fillId="0" borderId="38" xfId="0" applyNumberFormat="1" applyBorder="1"/>
    <xf numFmtId="43" fontId="6" fillId="0" borderId="58" xfId="1" applyFont="1" applyBorder="1"/>
    <xf numFmtId="43" fontId="0" fillId="0" borderId="38" xfId="1" applyFont="1" applyBorder="1"/>
    <xf numFmtId="43" fontId="6" fillId="0" borderId="59" xfId="0" applyNumberFormat="1" applyFont="1" applyBorder="1"/>
    <xf numFmtId="165" fontId="0" fillId="0" borderId="40" xfId="0" applyNumberFormat="1" applyBorder="1"/>
    <xf numFmtId="43" fontId="0" fillId="0" borderId="33" xfId="1" applyFont="1" applyBorder="1"/>
    <xf numFmtId="43" fontId="6" fillId="0" borderId="11" xfId="1" applyFont="1" applyBorder="1"/>
    <xf numFmtId="43" fontId="6" fillId="0" borderId="28" xfId="1" applyFont="1" applyBorder="1"/>
    <xf numFmtId="43" fontId="6" fillId="0" borderId="11" xfId="0" applyNumberFormat="1" applyFont="1" applyBorder="1"/>
    <xf numFmtId="0" fontId="0" fillId="0" borderId="47" xfId="0" applyBorder="1"/>
    <xf numFmtId="0" fontId="0" fillId="0" borderId="48" xfId="0" applyBorder="1"/>
    <xf numFmtId="0" fontId="0" fillId="0" borderId="60" xfId="0" applyBorder="1"/>
    <xf numFmtId="164" fontId="9" fillId="6" borderId="15" xfId="1" applyNumberFormat="1" applyFont="1" applyFill="1" applyBorder="1" applyAlignment="1">
      <alignment vertical="center"/>
    </xf>
    <xf numFmtId="0" fontId="9" fillId="6" borderId="5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43" fontId="4" fillId="0" borderId="2" xfId="1" applyFont="1" applyBorder="1" applyAlignment="1">
      <alignment horizontal="left"/>
    </xf>
    <xf numFmtId="0" fontId="4" fillId="0" borderId="0" xfId="0" applyFont="1"/>
    <xf numFmtId="43" fontId="4" fillId="2" borderId="2" xfId="1" applyFont="1" applyFill="1" applyBorder="1" applyAlignment="1">
      <alignment horizontal="left"/>
    </xf>
    <xf numFmtId="43" fontId="4" fillId="8" borderId="2" xfId="1" applyFont="1" applyFill="1" applyBorder="1" applyAlignment="1">
      <alignment horizontal="left"/>
    </xf>
    <xf numFmtId="4" fontId="8" fillId="4" borderId="41" xfId="0" applyNumberFormat="1" applyFont="1" applyFill="1" applyBorder="1" applyAlignment="1">
      <alignment vertical="center"/>
    </xf>
    <xf numFmtId="3" fontId="8" fillId="4" borderId="48" xfId="0" applyNumberFormat="1" applyFont="1" applyFill="1" applyBorder="1" applyAlignment="1">
      <alignment vertical="center"/>
    </xf>
    <xf numFmtId="4" fontId="8" fillId="4" borderId="48" xfId="0" applyNumberFormat="1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vertical="center"/>
    </xf>
    <xf numFmtId="4" fontId="9" fillId="2" borderId="15" xfId="0" applyNumberFormat="1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vertical="center"/>
    </xf>
    <xf numFmtId="3" fontId="9" fillId="2" borderId="47" xfId="0" applyNumberFormat="1" applyFont="1" applyFill="1" applyBorder="1" applyAlignment="1">
      <alignment vertical="center"/>
    </xf>
    <xf numFmtId="4" fontId="9" fillId="4" borderId="48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0" fontId="8" fillId="4" borderId="17" xfId="0" applyFont="1" applyFill="1" applyBorder="1" applyAlignment="1">
      <alignment horizontal="right" wrapText="1"/>
    </xf>
    <xf numFmtId="0" fontId="8" fillId="4" borderId="27" xfId="0" applyFont="1" applyFill="1" applyBorder="1" applyAlignment="1">
      <alignment horizontal="right" wrapText="1"/>
    </xf>
    <xf numFmtId="0" fontId="8" fillId="4" borderId="13" xfId="0" applyFont="1" applyFill="1" applyBorder="1" applyAlignment="1">
      <alignment horizontal="right" wrapText="1"/>
    </xf>
    <xf numFmtId="0" fontId="8" fillId="4" borderId="59" xfId="0" applyFont="1" applyFill="1" applyBorder="1" applyAlignment="1">
      <alignment horizontal="right" wrapText="1"/>
    </xf>
    <xf numFmtId="4" fontId="9" fillId="4" borderId="61" xfId="0" applyNumberFormat="1" applyFont="1" applyFill="1" applyBorder="1" applyAlignment="1">
      <alignment vertical="center"/>
    </xf>
    <xf numFmtId="4" fontId="8" fillId="4" borderId="62" xfId="0" applyNumberFormat="1" applyFont="1" applyFill="1" applyBorder="1" applyAlignment="1">
      <alignment vertical="center"/>
    </xf>
    <xf numFmtId="4" fontId="9" fillId="4" borderId="47" xfId="0" applyNumberFormat="1" applyFont="1" applyFill="1" applyBorder="1" applyAlignment="1">
      <alignment vertical="center"/>
    </xf>
    <xf numFmtId="4" fontId="9" fillId="2" borderId="5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9" borderId="40" xfId="0" applyFill="1" applyBorder="1"/>
    <xf numFmtId="0" fontId="0" fillId="9" borderId="53" xfId="0" applyFill="1" applyBorder="1"/>
    <xf numFmtId="0" fontId="0" fillId="9" borderId="3" xfId="0" applyFill="1" applyBorder="1"/>
    <xf numFmtId="14" fontId="0" fillId="9" borderId="35" xfId="0" applyNumberFormat="1" applyFill="1" applyBorder="1"/>
    <xf numFmtId="43" fontId="0" fillId="9" borderId="4" xfId="1" applyFont="1" applyFill="1" applyBorder="1"/>
    <xf numFmtId="43" fontId="0" fillId="9" borderId="39" xfId="1" applyFont="1" applyFill="1" applyBorder="1"/>
    <xf numFmtId="43" fontId="0" fillId="9" borderId="33" xfId="1" applyFont="1" applyFill="1" applyBorder="1"/>
    <xf numFmtId="0" fontId="0" fillId="9" borderId="33" xfId="0" applyFill="1" applyBorder="1"/>
    <xf numFmtId="0" fontId="0" fillId="9" borderId="54" xfId="0" applyFill="1" applyBorder="1"/>
    <xf numFmtId="0" fontId="0" fillId="9" borderId="5" xfId="0" applyFill="1" applyBorder="1"/>
    <xf numFmtId="14" fontId="0" fillId="9" borderId="2" xfId="0" applyNumberFormat="1" applyFill="1" applyBorder="1"/>
    <xf numFmtId="43" fontId="0" fillId="9" borderId="2" xfId="1" applyFont="1" applyFill="1" applyBorder="1"/>
    <xf numFmtId="43" fontId="0" fillId="9" borderId="41" xfId="1" applyFont="1" applyFill="1" applyBorder="1" applyAlignment="1">
      <alignment horizontal="right"/>
    </xf>
    <xf numFmtId="43" fontId="0" fillId="9" borderId="41" xfId="1" applyFont="1" applyFill="1" applyBorder="1"/>
    <xf numFmtId="0" fontId="0" fillId="9" borderId="56" xfId="0" applyFill="1" applyBorder="1"/>
    <xf numFmtId="0" fontId="0" fillId="9" borderId="55" xfId="0" applyFill="1" applyBorder="1"/>
    <xf numFmtId="0" fontId="0" fillId="9" borderId="6" xfId="0" applyFill="1" applyBorder="1"/>
    <xf numFmtId="14" fontId="0" fillId="9" borderId="21" xfId="0" applyNumberFormat="1" applyFill="1" applyBorder="1"/>
    <xf numFmtId="43" fontId="0" fillId="9" borderId="21" xfId="1" applyFont="1" applyFill="1" applyBorder="1"/>
    <xf numFmtId="43" fontId="0" fillId="9" borderId="42" xfId="1" applyFont="1" applyFill="1" applyBorder="1"/>
    <xf numFmtId="43" fontId="0" fillId="9" borderId="43" xfId="1" applyFont="1" applyFill="1" applyBorder="1"/>
    <xf numFmtId="0" fontId="0" fillId="9" borderId="30" xfId="0" applyFill="1" applyBorder="1"/>
    <xf numFmtId="0" fontId="3" fillId="0" borderId="0" xfId="0" applyFont="1"/>
    <xf numFmtId="0" fontId="21" fillId="0" borderId="0" xfId="0" applyFont="1"/>
    <xf numFmtId="164" fontId="0" fillId="0" borderId="4" xfId="1" applyNumberFormat="1" applyFont="1" applyBorder="1"/>
    <xf numFmtId="164" fontId="0" fillId="0" borderId="14" xfId="1" applyNumberFormat="1" applyFont="1" applyBorder="1"/>
    <xf numFmtId="164" fontId="0" fillId="0" borderId="21" xfId="1" applyNumberFormat="1" applyFont="1" applyBorder="1"/>
    <xf numFmtId="164" fontId="0" fillId="0" borderId="51" xfId="1" applyNumberFormat="1" applyFont="1" applyBorder="1"/>
    <xf numFmtId="164" fontId="0" fillId="0" borderId="48" xfId="0" applyNumberFormat="1" applyBorder="1"/>
    <xf numFmtId="164" fontId="0" fillId="0" borderId="49" xfId="0" applyNumberFormat="1" applyBorder="1"/>
    <xf numFmtId="164" fontId="6" fillId="0" borderId="2" xfId="0" applyNumberFormat="1" applyFont="1" applyBorder="1"/>
    <xf numFmtId="164" fontId="6" fillId="0" borderId="15" xfId="0" applyNumberFormat="1" applyFont="1" applyBorder="1"/>
    <xf numFmtId="164" fontId="6" fillId="0" borderId="21" xfId="0" applyNumberFormat="1" applyFont="1" applyBorder="1"/>
    <xf numFmtId="14" fontId="0" fillId="9" borderId="30" xfId="0" applyNumberFormat="1" applyFill="1" applyBorder="1"/>
    <xf numFmtId="0" fontId="9" fillId="6" borderId="18" xfId="0" applyFont="1" applyFill="1" applyBorder="1" applyAlignment="1">
      <alignment horizontal="right" vertical="center"/>
    </xf>
    <xf numFmtId="3" fontId="9" fillId="9" borderId="15" xfId="0" applyNumberFormat="1" applyFont="1" applyFill="1" applyBorder="1" applyAlignment="1">
      <alignment vertical="center"/>
    </xf>
    <xf numFmtId="3" fontId="9" fillId="10" borderId="49" xfId="0" applyNumberFormat="1" applyFont="1" applyFill="1" applyBorder="1" applyAlignment="1">
      <alignment vertical="center"/>
    </xf>
    <xf numFmtId="3" fontId="9" fillId="10" borderId="15" xfId="0" applyNumberFormat="1" applyFont="1" applyFill="1" applyBorder="1" applyAlignment="1">
      <alignment vertical="center"/>
    </xf>
    <xf numFmtId="4" fontId="9" fillId="9" borderId="15" xfId="0" applyNumberFormat="1" applyFont="1" applyFill="1" applyBorder="1" applyAlignment="1">
      <alignment vertical="center"/>
    </xf>
    <xf numFmtId="4" fontId="6" fillId="0" borderId="0" xfId="0" applyNumberFormat="1" applyFont="1"/>
    <xf numFmtId="9" fontId="0" fillId="0" borderId="0" xfId="0" applyNumberFormat="1"/>
    <xf numFmtId="43" fontId="2" fillId="0" borderId="2" xfId="1" applyFont="1" applyBorder="1" applyAlignment="1">
      <alignment horizontal="left"/>
    </xf>
    <xf numFmtId="0" fontId="11" fillId="6" borderId="0" xfId="0" applyFont="1" applyFill="1" applyAlignment="1">
      <alignment horizontal="center" vertical="top" wrapText="1"/>
    </xf>
    <xf numFmtId="0" fontId="8" fillId="6" borderId="11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6" borderId="24" xfId="0" applyFont="1" applyFill="1" applyBorder="1" applyAlignment="1">
      <alignment horizontal="left" vertical="center"/>
    </xf>
    <xf numFmtId="0" fontId="8" fillId="6" borderId="30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8" fillId="6" borderId="36" xfId="0" applyFont="1" applyFill="1" applyBorder="1" applyAlignment="1">
      <alignment horizontal="left" vertical="center"/>
    </xf>
    <xf numFmtId="4" fontId="8" fillId="4" borderId="41" xfId="0" applyNumberFormat="1" applyFont="1" applyFill="1" applyBorder="1" applyAlignment="1">
      <alignment horizontal="center" vertical="center"/>
    </xf>
    <xf numFmtId="4" fontId="8" fillId="4" borderId="30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 vertical="center"/>
    </xf>
    <xf numFmtId="0" fontId="8" fillId="4" borderId="41" xfId="0" applyFont="1" applyFill="1" applyBorder="1" applyAlignment="1">
      <alignment horizontal="left" vertical="center"/>
    </xf>
    <xf numFmtId="0" fontId="8" fillId="4" borderId="30" xfId="0" applyFont="1" applyFill="1" applyBorder="1" applyAlignment="1">
      <alignment horizontal="left" vertical="center"/>
    </xf>
    <xf numFmtId="4" fontId="19" fillId="4" borderId="2" xfId="0" applyNumberFormat="1" applyFont="1" applyFill="1" applyBorder="1" applyAlignment="1">
      <alignment horizontal="left" vertical="center"/>
    </xf>
    <xf numFmtId="4" fontId="19" fillId="4" borderId="2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6" fillId="0" borderId="10" xfId="0" applyFont="1" applyBorder="1"/>
    <xf numFmtId="14" fontId="0" fillId="0" borderId="2" xfId="0" applyNumberFormat="1" applyBorder="1"/>
    <xf numFmtId="0" fontId="0" fillId="0" borderId="22" xfId="0" applyBorder="1"/>
    <xf numFmtId="0" fontId="6" fillId="0" borderId="64" xfId="0" applyFont="1" applyBorder="1"/>
    <xf numFmtId="43" fontId="6" fillId="0" borderId="10" xfId="1" applyFont="1" applyBorder="1"/>
    <xf numFmtId="43" fontId="6" fillId="0" borderId="65" xfId="1" applyFont="1" applyBorder="1"/>
    <xf numFmtId="14" fontId="0" fillId="0" borderId="4" xfId="0" applyNumberFormat="1" applyBorder="1"/>
    <xf numFmtId="14" fontId="20" fillId="0" borderId="4" xfId="0" applyNumberFormat="1" applyFont="1" applyBorder="1"/>
    <xf numFmtId="43" fontId="0" fillId="0" borderId="4" xfId="1" applyFont="1" applyBorder="1"/>
    <xf numFmtId="43" fontId="0" fillId="0" borderId="14" xfId="1" applyFont="1" applyBorder="1"/>
    <xf numFmtId="14" fontId="0" fillId="0" borderId="21" xfId="0" applyNumberFormat="1" applyBorder="1"/>
    <xf numFmtId="14" fontId="20" fillId="0" borderId="21" xfId="0" applyNumberFormat="1" applyFont="1" applyBorder="1"/>
    <xf numFmtId="0" fontId="6" fillId="0" borderId="12" xfId="0" applyFont="1" applyBorder="1"/>
    <xf numFmtId="0" fontId="0" fillId="9" borderId="24" xfId="0" applyFill="1" applyBorder="1"/>
    <xf numFmtId="0" fontId="6" fillId="0" borderId="11" xfId="0" applyFont="1" applyBorder="1"/>
    <xf numFmtId="43" fontId="6" fillId="0" borderId="28" xfId="0" applyNumberFormat="1" applyFont="1" applyBorder="1"/>
    <xf numFmtId="0" fontId="0" fillId="0" borderId="23" xfId="0" applyBorder="1"/>
    <xf numFmtId="0" fontId="6" fillId="0" borderId="63" xfId="0" applyFont="1" applyBorder="1"/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12" xfId="0" applyBorder="1"/>
    <xf numFmtId="0" fontId="0" fillId="0" borderId="44" xfId="0" applyBorder="1"/>
    <xf numFmtId="0" fontId="0" fillId="0" borderId="46" xfId="0" applyBorder="1"/>
    <xf numFmtId="44" fontId="0" fillId="0" borderId="52" xfId="5" applyFont="1" applyBorder="1"/>
    <xf numFmtId="0" fontId="0" fillId="0" borderId="63" xfId="0" applyBorder="1"/>
    <xf numFmtId="44" fontId="0" fillId="0" borderId="66" xfId="5" applyFont="1" applyBorder="1"/>
    <xf numFmtId="44" fontId="6" fillId="0" borderId="20" xfId="5" applyFont="1" applyBorder="1"/>
    <xf numFmtId="0" fontId="0" fillId="0" borderId="45" xfId="0" applyBorder="1"/>
    <xf numFmtId="0" fontId="0" fillId="0" borderId="52" xfId="0" applyBorder="1"/>
    <xf numFmtId="9" fontId="6" fillId="0" borderId="11" xfId="0" applyNumberFormat="1" applyFont="1" applyBorder="1"/>
    <xf numFmtId="9" fontId="6" fillId="0" borderId="19" xfId="0" applyNumberFormat="1" applyFont="1" applyBorder="1"/>
    <xf numFmtId="0" fontId="6" fillId="0" borderId="44" xfId="0" applyFont="1" applyBorder="1"/>
    <xf numFmtId="0" fontId="23" fillId="0" borderId="0" xfId="0" applyFont="1" applyAlignment="1">
      <alignment vertical="center" wrapText="1"/>
    </xf>
    <xf numFmtId="0" fontId="23" fillId="0" borderId="67" xfId="0" applyFont="1" applyBorder="1" applyAlignment="1">
      <alignment horizontal="center" vertical="center" wrapText="1"/>
    </xf>
    <xf numFmtId="0" fontId="0" fillId="0" borderId="67" xfId="0" applyBorder="1"/>
    <xf numFmtId="0" fontId="0" fillId="0" borderId="1" xfId="0" applyFill="1" applyBorder="1"/>
    <xf numFmtId="44" fontId="0" fillId="0" borderId="1" xfId="5" applyFont="1" applyBorder="1"/>
    <xf numFmtId="44" fontId="6" fillId="0" borderId="19" xfId="5" applyFont="1" applyBorder="1"/>
    <xf numFmtId="44" fontId="22" fillId="0" borderId="44" xfId="5" applyFont="1" applyBorder="1" applyAlignment="1">
      <alignment horizontal="center" vertical="center" wrapText="1"/>
    </xf>
    <xf numFmtId="44" fontId="22" fillId="0" borderId="52" xfId="5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46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44" fontId="0" fillId="0" borderId="0" xfId="0" applyNumberFormat="1"/>
    <xf numFmtId="0" fontId="6" fillId="0" borderId="19" xfId="0" applyFont="1" applyBorder="1"/>
    <xf numFmtId="44" fontId="6" fillId="0" borderId="20" xfId="0" applyNumberFormat="1" applyFont="1" applyBorder="1"/>
    <xf numFmtId="44" fontId="0" fillId="0" borderId="44" xfId="5" applyFont="1" applyBorder="1"/>
    <xf numFmtId="0" fontId="6" fillId="0" borderId="11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9" fontId="0" fillId="0" borderId="0" xfId="4" applyFont="1"/>
    <xf numFmtId="0" fontId="1" fillId="0" borderId="0" xfId="0" applyFont="1" applyAlignment="1">
      <alignment horizontal="left" wrapText="1"/>
    </xf>
    <xf numFmtId="0" fontId="24" fillId="0" borderId="0" xfId="0" applyFont="1"/>
    <xf numFmtId="4" fontId="9" fillId="4" borderId="34" xfId="0" applyNumberFormat="1" applyFont="1" applyFill="1" applyBorder="1" applyAlignment="1">
      <alignment vertical="center"/>
    </xf>
    <xf numFmtId="3" fontId="9" fillId="2" borderId="18" xfId="0" applyNumberFormat="1" applyFont="1" applyFill="1" applyBorder="1" applyAlignment="1">
      <alignment vertical="center"/>
    </xf>
    <xf numFmtId="4" fontId="9" fillId="4" borderId="16" xfId="0" applyNumberFormat="1" applyFont="1" applyFill="1" applyBorder="1" applyAlignment="1">
      <alignment vertical="center"/>
    </xf>
    <xf numFmtId="4" fontId="9" fillId="4" borderId="42" xfId="0" applyNumberFormat="1" applyFont="1" applyFill="1" applyBorder="1" applyAlignment="1">
      <alignment vertical="center"/>
    </xf>
    <xf numFmtId="4" fontId="9" fillId="4" borderId="50" xfId="0" applyNumberFormat="1" applyFont="1" applyFill="1" applyBorder="1" applyAlignment="1">
      <alignment vertical="center"/>
    </xf>
    <xf numFmtId="0" fontId="9" fillId="6" borderId="6" xfId="0" applyFont="1" applyFill="1" applyBorder="1" applyAlignment="1">
      <alignment horizontal="right" vertical="center"/>
    </xf>
    <xf numFmtId="0" fontId="9" fillId="6" borderId="21" xfId="0" applyFont="1" applyFill="1" applyBorder="1" applyAlignment="1">
      <alignment vertical="center" wrapText="1"/>
    </xf>
    <xf numFmtId="0" fontId="9" fillId="6" borderId="21" xfId="0" applyFont="1" applyFill="1" applyBorder="1" applyAlignment="1">
      <alignment vertical="center"/>
    </xf>
    <xf numFmtId="0" fontId="9" fillId="6" borderId="7" xfId="0" applyFont="1" applyFill="1" applyBorder="1" applyAlignment="1">
      <alignment vertical="center"/>
    </xf>
    <xf numFmtId="0" fontId="9" fillId="4" borderId="5" xfId="0" applyNumberFormat="1" applyFont="1" applyFill="1" applyBorder="1" applyAlignment="1">
      <alignment horizontal="left" vertical="center"/>
    </xf>
    <xf numFmtId="0" fontId="0" fillId="9" borderId="0" xfId="0" applyFill="1"/>
  </cellXfs>
  <cellStyles count="6">
    <cellStyle name="Čárka" xfId="1" builtinId="3"/>
    <cellStyle name="Hypertextový odkaz" xfId="2" builtinId="8"/>
    <cellStyle name="Měna" xfId="5" builtinId="4"/>
    <cellStyle name="Normální" xfId="0" builtinId="0"/>
    <cellStyle name="Procenta" xfId="4" builtinId="5"/>
    <cellStyle name="TableStyleLight1" xfId="3" xr:uid="{8E5CE380-525E-4764-98DA-BF66E1CAD4E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1" dT="2024-11-05T09:46:54.40" personId="{00000000-0000-0000-0000-000000000000}" id="{D05C2EDB-7B6E-4B5C-8835-7EFA2EF95334}">
    <text xml:space="preserve">Pojistné plnění. </text>
  </threadedComment>
  <threadedComment ref="E12" dT="2024-11-05T09:46:27.61" personId="{00000000-0000-0000-0000-000000000000}" id="{5422988D-5CDC-487F-93C5-337DD32AB92A}">
    <text>Pojistná plnění.</text>
  </threadedComment>
  <threadedComment ref="E17" dT="2024-11-06T11:38:46.21" personId="{00000000-0000-0000-0000-000000000000}" id="{9E81A7E2-8506-418C-B2DC-2EC6303E3FAB}">
    <text>Školní kuchyně - nájem</text>
  </threadedComment>
  <threadedComment ref="E18" dT="2024-11-06T11:38:28.92" personId="{00000000-0000-0000-0000-000000000000}" id="{8BFFDDC0-03B1-479F-BF74-19A35A691528}">
    <text xml:space="preserve">Pojistné plnění. </text>
  </threadedComment>
  <threadedComment ref="E24" dT="2024-11-05T09:48:45.50" personId="{00000000-0000-0000-0000-000000000000}" id="{27B24B6C-D651-42A9-96F5-EF444AFF4A55}">
    <text>Pokuta ZPF</text>
  </threadedComment>
  <threadedComment ref="E26" dT="2024-11-06T11:36:51.56" personId="{00000000-0000-0000-0000-000000000000}" id="{232CDCDB-41A9-4147-8AD1-A59046A0362E}">
    <text>Pojistné plnění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7" dT="2023-12-05T10:37:52.98" personId="{00000000-0000-0000-0000-000000000000}" id="{BC165ABD-E5BA-481B-B914-7120C0D59DE8}">
    <text xml:space="preserve">Daňové příjmy, dotace apod. </text>
  </threadedComment>
  <threadedComment ref="C8" dT="2023-12-05T10:32:35.67" personId="{00000000-0000-0000-0000-000000000000}" id="{EF780878-B3A2-4188-8D9C-ACEBB6715C16}">
    <text xml:space="preserve">Nájem 1.VHS - dle kalkulace. </text>
  </threadedComment>
  <threadedComment ref="C9" dT="2023-12-05T10:32:42.57" personId="{00000000-0000-0000-0000-000000000000}" id="{8D07E29E-6EB4-4759-8401-84D6AE9CBDA4}">
    <text>Nájem 1.VHS - dle kalkulace.</text>
  </threadedComment>
  <threadedComment ref="C10" dT="2023-12-05T10:32:54.80" personId="{00000000-0000-0000-0000-000000000000}" id="{25C11BDC-5C06-4119-9EB6-FA9BB3D5D4D1}">
    <text>Nájemné rybník Pod Panskou</text>
  </threadedComment>
  <threadedComment ref="E11" dT="2024-11-05T09:46:54.40" personId="{00000000-0000-0000-0000-000000000000}" id="{6CAAA016-9876-4E76-A4A7-8904AFDC637A}">
    <text xml:space="preserve">Pojistné plnění. </text>
  </threadedComment>
  <threadedComment ref="E12" dT="2024-11-05T09:46:27.61" personId="{00000000-0000-0000-0000-000000000000}" id="{EAE771F3-0F80-4A97-9E3C-769AEC970065}">
    <text>Pojistná plnění.</text>
  </threadedComment>
  <threadedComment ref="C13" dT="2023-12-05T10:33:08.93" personId="{00000000-0000-0000-0000-000000000000}" id="{18A3D592-04D9-45C4-9344-F885540D3490}">
    <text>Univerzita 3. věku.</text>
  </threadedComment>
  <threadedComment ref="C15" dT="2023-12-05T10:33:54.62" personId="{00000000-0000-0000-0000-000000000000}" id="{04F9885C-8476-4DF2-BA5E-498C36FEA732}">
    <text>Pronájem Sportovní areál "Koupaliště"</text>
  </threadedComment>
  <threadedComment ref="C16" dT="2023-12-05T10:34:06.52" personId="{00000000-0000-0000-0000-000000000000}" id="{19FA4C70-4470-468C-8DB6-49F8D1A67473}">
    <text>Nájmy č.p. 68 a zálohy.</text>
  </threadedComment>
  <threadedComment ref="E17" dT="2024-11-06T11:38:46.21" personId="{00000000-0000-0000-0000-000000000000}" id="{1D3914E7-D52A-4417-8B9E-A9F98469ECA8}">
    <text>Školní kuchyně - nájem</text>
  </threadedComment>
  <threadedComment ref="F17" dT="2024-11-05T09:41:16.10" personId="{00000000-0000-0000-0000-000000000000}" id="{4D712712-7814-4DC0-B483-2D4B0C5018EA}">
    <text>Pronájem školní kuchyně.</text>
  </threadedComment>
  <threadedComment ref="E18" dT="2024-11-06T11:38:28.92" personId="{00000000-0000-0000-0000-000000000000}" id="{4FA06C2B-A97B-454A-A0BA-F3C4EBCD2904}">
    <text xml:space="preserve">Pojistné plnění. </text>
  </threadedComment>
  <threadedComment ref="C19" dT="2023-12-08T22:23:23.38" personId="{00000000-0000-0000-0000-000000000000}" id="{93E7C6ED-64A5-40AA-A3E8-1E61699AD0A2}">
    <text xml:space="preserve">Toto jsou věcná břemena. Nedokážeme predikovat. </text>
  </threadedComment>
  <threadedComment ref="C20" dT="2023-12-05T10:34:40.98" personId="{00000000-0000-0000-0000-000000000000}" id="{EB215F36-0CBD-481A-9F81-61710580726D}">
    <text xml:space="preserve">Prodej popelnic občanům. </text>
  </threadedComment>
  <threadedComment ref="C22" dT="2023-12-05T10:35:10.36" personId="{00000000-0000-0000-0000-000000000000}" id="{6E1AD939-A520-48CE-AAC8-08166B7FD0E9}">
    <text xml:space="preserve">Příspěvek EkoKom. 
Snížen dle reálných hodnot. Pokud bude zavedeno zálohování plastových lahví, změní se.      </text>
  </threadedComment>
  <threadedComment ref="C23" dT="2023-12-05T10:36:41.00" personId="{00000000-0000-0000-0000-000000000000}" id="{18EE17E6-7C07-4798-8CD9-60A25BCD4C65}">
    <text xml:space="preserve">Příspěvek na pronájem popelnic na bioodpad. </text>
  </threadedComment>
  <threadedComment ref="E24" dT="2024-11-05T09:48:45.50" personId="{00000000-0000-0000-0000-000000000000}" id="{8133E979-9937-4282-82C1-07C6E1B0014A}">
    <text>Pokuta ZPF</text>
  </threadedComment>
  <threadedComment ref="C26" dT="2023-12-29T11:46:04.47" personId="{00000000-0000-0000-0000-000000000000}" id="{BCC7D9F4-59B7-45AA-9943-9CF3CADE182B}">
    <text xml:space="preserve">Nájemné Cetin, Česká pošta, prodej knih apod. </text>
  </threadedComment>
  <threadedComment ref="E26" dT="2024-11-06T11:36:51.56" personId="{00000000-0000-0000-0000-000000000000}" id="{8AEA7362-25DD-40EB-9527-9A81C75D70C1}">
    <text>Pojistné plnění</text>
  </threadedComment>
  <threadedComment ref="C32" dT="2023-12-07T16:16:46.40" personId="{00000000-0000-0000-0000-000000000000}" id="{79BDAF47-1020-4AE9-A2D3-E9F28C2F73F6}">
    <text>Kastrace koček.</text>
  </threadedComment>
  <threadedComment ref="F33" dT="2024-11-06T14:03:44.93" personId="{00000000-0000-0000-0000-000000000000}" id="{5CB4F3A6-E881-4AE6-8ED2-071A4C9ED1F1}">
    <text xml:space="preserve">Opravy silnic. 
</text>
  </threadedComment>
  <threadedComment ref="F34" dT="2024-11-06T14:03:31.03" personId="{00000000-0000-0000-0000-000000000000}" id="{4B494323-B869-4591-9E35-8A5EFEE37A1F}">
    <text>4křižovatka</text>
  </threadedComment>
  <threadedComment ref="F36" dT="2024-11-05T12:01:29.94" personId="{00000000-0000-0000-0000-000000000000}" id="{F5CFBF0C-770A-4431-A852-CA85020AE91B}">
    <text>Platba za veřejnou dopravu. 111 536,- za rok 2025</text>
  </threadedComment>
  <threadedComment ref="F37" dT="2024-11-06T14:03:03.20" personId="{00000000-0000-0000-0000-000000000000}" id="{8E5BC639-6672-4D37-966B-256FF007C261}">
    <text>Vodné+drobné opravy</text>
  </threadedComment>
  <threadedComment ref="C38" dT="2023-12-07T16:32:29.72" personId="{00000000-0000-0000-0000-000000000000}" id="{7BCEB7D2-C6B9-4611-BEAD-7BEF14AE00A7}">
    <text xml:space="preserve">Kanálové vpusti, čistírna odpadních vod, stočné obce. 
</text>
  </threadedComment>
  <threadedComment ref="F38" dT="2024-11-06T14:02:26.24" personId="{00000000-0000-0000-0000-000000000000}" id="{BD9EB11F-EC21-4024-8B86-73610F7AA8E9}">
    <text>Stočné + drobné opravy</text>
  </threadedComment>
  <threadedComment ref="F39" dT="2024-11-06T14:01:54.13" personId="{00000000-0000-0000-0000-000000000000}" id="{F5B46D81-C3A6-4DA9-BA62-BEF1BCF7765B}">
    <text>Česla rybník</text>
  </threadedComment>
  <threadedComment ref="F40" dT="2024-11-06T14:01:40.13" personId="{00000000-0000-0000-0000-000000000000}" id="{A22AB150-264D-46D9-989A-EB15DE8C4D1F}">
    <text>Požadavek MŠ</text>
  </threadedComment>
  <threadedComment ref="F41" dT="2024-11-06T14:00:33.44" personId="{00000000-0000-0000-0000-000000000000}" id="{8089CBB5-1D6B-44FB-869E-9652E47C248B}">
    <text xml:space="preserve">Požadavek ZŠ do rozpočtu
</text>
  </threadedComment>
  <threadedComment ref="C43" dT="2023-12-07T16:33:09.37" personId="{00000000-0000-0000-0000-000000000000}" id="{CA1A352B-EE45-4082-8832-96F722A0E0EA}">
    <text xml:space="preserve">Virtuální univerzita 3. věku.
</text>
  </threadedComment>
  <threadedComment ref="C44" dT="2023-12-08T22:36:34.55" personId="{00000000-0000-0000-0000-000000000000}" id="{944AE8EB-3EC8-438E-BF79-6E26EBC5DBAE}">
    <text xml:space="preserve">Dotace spolkům a akce obce. </text>
  </threadedComment>
  <threadedComment ref="C46" dT="2023-12-08T22:35:34.00" personId="{00000000-0000-0000-0000-000000000000}" id="{33D7C913-EA57-4B4D-AD8A-5CFD3DB27376}">
    <text>Vydávání Středoklucké Střely.</text>
  </threadedComment>
  <threadedComment ref="C47" dT="2023-12-08T22:36:16.33" personId="{00000000-0000-0000-0000-000000000000}" id="{FAA5954B-2B93-4B36-BF79-3FDB1EC6483A}">
    <text xml:space="preserve">Dotace spolkům a akce obce. </text>
  </threadedComment>
  <threadedComment ref="C48" dT="2023-12-08T22:36:09.18" personId="{00000000-0000-0000-0000-000000000000}" id="{AD45B7E5-360E-479E-BC2C-3412B4BE2AB2}">
    <text>Fotbalové hřiště.</text>
  </threadedComment>
  <threadedComment ref="C49" dT="2023-12-08T22:35:56.09" personId="{00000000-0000-0000-0000-000000000000}" id="{BA642D4A-9A97-4E1D-884E-02AEE031592B}">
    <text xml:space="preserve">Dotace spolkům a akce obce. </text>
  </threadedComment>
  <threadedComment ref="C50" dT="2023-12-08T22:35:44.65" personId="{00000000-0000-0000-0000-000000000000}" id="{F3E31651-3B48-4925-AC5D-23B8F000A86A}">
    <text xml:space="preserve">Dotace spolkům a akce obce. </text>
  </threadedComment>
  <threadedComment ref="C51" dT="2023-12-08T22:35:50.34" personId="{00000000-0000-0000-0000-000000000000}" id="{C2AC6B0F-4725-4A5D-B261-44EF5C99254F}">
    <text>Sportovní areál koupaliště</text>
  </threadedComment>
  <threadedComment ref="F51" dT="2025-11-27T21:41:42.16" personId="{00000000-0000-0000-0000-000000000000}" id="{41F25701-C4CF-4412-B553-6651046EABAA}">
    <text xml:space="preserve">Spolky a rezerva. </text>
  </threadedComment>
  <threadedComment ref="C52" dT="2023-12-08T22:33:51.31" personId="{00000000-0000-0000-0000-000000000000}" id="{FCA83518-6120-4298-81F0-AEB1EBDF7951}">
    <text xml:space="preserve">Pronájmy z bytového domu. Jsou zde také platby za energie. </text>
  </threadedComment>
  <threadedComment ref="C54" dT="2023-12-08T22:21:42.68" personId="{00000000-0000-0000-0000-000000000000}" id="{7EB8C97C-6C4D-4FAC-92D9-F76D70784F0B}">
    <text xml:space="preserve">350 tisíc Kč na elektřinu
4 620 000 Kč na výstavbu veřejného osvěltení
</text>
  </threadedComment>
  <threadedComment ref="F54" dT="2024-11-06T13:58:41.76" personId="{00000000-0000-0000-0000-000000000000}" id="{B03332F5-2825-4CB2-999E-123DB3311D30}">
    <text>3900 tis. Kč investice + projekce, 800 tisíc provoz a opravy</text>
  </threadedComment>
  <threadedComment ref="F55" dT="2024-11-05T10:07:07.15" personId="{00000000-0000-0000-0000-000000000000}" id="{AE8E0761-BB0C-4173-ADEC-D539B9A1E428}">
    <text>Změna ÚP č. 2</text>
  </threadedComment>
  <threadedComment ref="F56" dT="2024-11-06T13:54:35.20" personId="{00000000-0000-0000-0000-000000000000}" id="{8C227B0F-0868-4A57-8DB8-35F7B0CF4C08}">
    <text xml:space="preserve">Územní studie </text>
  </threadedComment>
  <threadedComment ref="C57" dT="2023-12-07T16:37:51.26" personId="{00000000-0000-0000-0000-000000000000}" id="{8FBE0EF9-3BDB-4213-BAE6-623E04D6379E}">
    <text>Prodej popelnice.</text>
  </threadedComment>
  <threadedComment ref="C58" dT="2023-12-08T23:47:08.89" personId="{00000000-0000-0000-0000-000000000000}" id="{779C14D4-B818-48A4-97E5-155F8051E5CE}">
    <text xml:space="preserve">Svoz různých druhů odpadů. 
</text>
  </threadedComment>
  <threadedComment ref="C59" dT="2023-12-07T16:38:08.21" personId="{00000000-0000-0000-0000-000000000000}" id="{B810AE61-01F8-47B8-8E10-0589B1273FDB}">
    <text xml:space="preserve">Svoz komunálního odpadu vč. velkoobjemu. </text>
  </threadedComment>
  <threadedComment ref="C60" dT="2023-12-07T16:38:19.52" personId="{00000000-0000-0000-0000-000000000000}" id="{E0596825-B080-4203-A0F4-7A07122F57A3}">
    <text xml:space="preserve">Svoz tříděného odpadu. </text>
  </threadedComment>
  <threadedComment ref="F60" dT="2024-11-06T13:57:02.18" personId="{00000000-0000-0000-0000-000000000000}" id="{5E9D9E0C-10F1-4E40-A86C-B469CF5C932C}">
    <text>Odpadový systém - VZ, nastavení</text>
  </threadedComment>
  <threadedComment ref="C61" dT="2023-12-07T16:38:38.13" personId="{00000000-0000-0000-0000-000000000000}" id="{5EA42A20-B5B4-4D9A-878F-6996DC6BA2F0}">
    <text xml:space="preserve">Svoz bioodpadu.
</text>
  </threadedComment>
  <threadedComment ref="C62" dT="2023-12-07T16:37:15.09" personId="{00000000-0000-0000-0000-000000000000}" id="{014FD1A1-CDEA-4E57-9850-235BB173D9A2}">
    <text xml:space="preserve">Pracovní četa - 4 lidi + peníze na údržbu zeleně. 
</text>
  </threadedComment>
  <threadedComment ref="C64" dT="2023-12-07T16:36:52.02" personId="{00000000-0000-0000-0000-000000000000}" id="{A4655AC9-3404-47CD-9037-01EB0668EF94}">
    <text xml:space="preserve">Žádala DPS Buštěhrad o dar. Dřív se připlácelo, aby přijeli. Dnes neplatíme nic. </text>
  </threadedComment>
  <threadedComment ref="F65" dT="2025-11-27T21:43:17.76" personId="{00000000-0000-0000-0000-000000000000}" id="{A9EA5482-2DC2-48A8-9874-43295A8D3199}">
    <text xml:space="preserve">Dílčí revize.
</text>
  </threadedComment>
  <threadedComment ref="C66" dT="2023-12-07T16:36:23.04" personId="{00000000-0000-0000-0000-000000000000}" id="{D497FFBD-DACC-4E40-82EF-7ED9605D5A1F}">
    <text xml:space="preserve">Toto musí být v rozpočtu ze zákona. </text>
  </threadedComment>
  <threadedComment ref="C68" dT="2023-12-07T16:35:53.87" personId="{00000000-0000-0000-0000-000000000000}" id="{F06346F6-C37B-4B30-8A2A-1EE320CF9E6D}">
    <text xml:space="preserve">Plat starosty (udávaný nařízením vlády), plat místostarostů a odměny zastupitelům. 
</text>
  </threadedComment>
  <threadedComment ref="F68" dT="2024-11-05T10:00:45.84" personId="{00000000-0000-0000-0000-000000000000}" id="{E83FD22E-7ABC-4EA3-B5A6-70344B3D2E90}">
    <text>Starosta + 2 místostarostové á 15 tisíc Kč +zastupitelé + daně</text>
  </threadedComment>
  <threadedComment ref="C71" dT="2023-12-07T16:34:26.14" personId="{00000000-0000-0000-0000-000000000000}" id="{67BC0059-FDE7-4AC0-8A10-02E3F8284A24}">
    <text xml:space="preserve">Činnost úřadu včetně různých poradců, úklidu úřadu, energií na úřad, zaměstnanců úřadu vč. správce majetku. 
2,666 milionu na nákup střední školy. </text>
  </threadedComment>
  <threadedComment ref="F71" dT="2024-11-06T13:47:03.60" personId="{00000000-0000-0000-0000-000000000000}" id="{9460FDFF-9A95-41DD-A057-88ABC4CA103B}">
    <text xml:space="preserve">Provoz obecního úřadu včetně externích služeb, energií a také 2,5 mil. Kč za Areál KŠ
</text>
  </threadedComment>
  <threadedComment ref="C73" dT="2023-12-07T16:33:27.13" personId="{00000000-0000-0000-0000-000000000000}" id="{DF658376-4BDE-408C-B99B-730062BE1E5B}">
    <text>Pojištění obce vč. ZŠ a MŠ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18" dT="2024-11-01T16:33:50.87" personId="{00000000-0000-0000-0000-000000000000}" id="{5956F242-E12A-4FF8-8232-6E318CB39F1F}">
    <text xml:space="preserve">Na základě září 2024.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statis.msmt.gov.cz/nepedagogove/" TargetMode="External"/><Relationship Id="rId1" Type="http://schemas.openxmlformats.org/officeDocument/2006/relationships/hyperlink" Target="https://www.poradnaproobce.cz/finance/kalkulacka-rud-2026/stredokluky-539708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CE96-9BC0-4F52-BD84-0909D4640BCE}">
  <dimension ref="A1:H91"/>
  <sheetViews>
    <sheetView tabSelected="1" zoomScale="85" zoomScaleNormal="85" workbookViewId="0">
      <selection activeCell="G86" sqref="G86"/>
    </sheetView>
  </sheetViews>
  <sheetFormatPr defaultRowHeight="15" x14ac:dyDescent="0.25"/>
  <cols>
    <col min="1" max="1" width="15.85546875" customWidth="1"/>
    <col min="2" max="2" width="31.42578125" customWidth="1"/>
    <col min="3" max="3" width="16.5703125" bestFit="1" customWidth="1"/>
    <col min="4" max="4" width="12" bestFit="1" customWidth="1"/>
    <col min="5" max="5" width="15" customWidth="1"/>
    <col min="6" max="6" width="12.5703125" customWidth="1"/>
    <col min="7" max="7" width="21.7109375" customWidth="1"/>
  </cols>
  <sheetData>
    <row r="1" spans="1:8" ht="15.75" x14ac:dyDescent="0.25">
      <c r="A1" s="111"/>
      <c r="B1" s="111"/>
      <c r="C1" s="111"/>
      <c r="D1" s="111"/>
      <c r="E1" s="111"/>
      <c r="F1" s="112"/>
    </row>
    <row r="2" spans="1:8" ht="15.75" x14ac:dyDescent="0.25">
      <c r="A2" s="113" t="s">
        <v>112</v>
      </c>
      <c r="B2" s="113"/>
      <c r="C2" s="113"/>
      <c r="D2" s="113"/>
      <c r="E2" s="113"/>
      <c r="F2" s="112"/>
    </row>
    <row r="3" spans="1:8" ht="114.75" customHeight="1" x14ac:dyDescent="0.25">
      <c r="A3" s="262" t="s">
        <v>216</v>
      </c>
      <c r="B3" s="262"/>
      <c r="C3" s="262"/>
      <c r="D3" s="262"/>
      <c r="E3" s="262"/>
      <c r="F3" s="262"/>
    </row>
    <row r="4" spans="1:8" ht="16.5" thickBot="1" x14ac:dyDescent="0.3">
      <c r="A4" s="113"/>
      <c r="B4" s="114"/>
      <c r="C4" s="113" t="s">
        <v>114</v>
      </c>
      <c r="D4" s="114"/>
      <c r="E4" s="114"/>
      <c r="F4" s="112"/>
    </row>
    <row r="5" spans="1:8" ht="23.25" thickBot="1" x14ac:dyDescent="0.3">
      <c r="A5" s="115" t="s">
        <v>143</v>
      </c>
      <c r="B5" s="116"/>
      <c r="C5" s="116"/>
      <c r="D5" s="116"/>
      <c r="E5" s="116"/>
      <c r="F5" s="117"/>
    </row>
    <row r="6" spans="1:8" ht="48" thickBot="1" x14ac:dyDescent="0.3">
      <c r="A6" s="118" t="s">
        <v>12</v>
      </c>
      <c r="B6" s="119" t="s">
        <v>34</v>
      </c>
      <c r="C6" s="120" t="s">
        <v>145</v>
      </c>
      <c r="D6" s="120" t="s">
        <v>146</v>
      </c>
      <c r="E6" s="120" t="s">
        <v>296</v>
      </c>
      <c r="F6" s="121" t="s">
        <v>147</v>
      </c>
    </row>
    <row r="7" spans="1:8" ht="15.75" x14ac:dyDescent="0.25">
      <c r="A7" s="122"/>
      <c r="B7" s="123" t="s">
        <v>115</v>
      </c>
      <c r="C7" s="124">
        <v>33585566</v>
      </c>
      <c r="D7" s="124">
        <v>34400062</v>
      </c>
      <c r="E7" s="44">
        <v>35728085.310000002</v>
      </c>
      <c r="F7" s="256">
        <f>46983000</f>
        <v>46983000</v>
      </c>
      <c r="H7" s="170"/>
    </row>
    <row r="8" spans="1:8" ht="15.75" x14ac:dyDescent="0.25">
      <c r="A8" s="126">
        <v>2310</v>
      </c>
      <c r="B8" s="127" t="s">
        <v>1</v>
      </c>
      <c r="C8" s="128">
        <v>47673</v>
      </c>
      <c r="D8" s="128">
        <v>47673</v>
      </c>
      <c r="E8" s="85">
        <v>355593</v>
      </c>
      <c r="F8" s="129">
        <v>47673</v>
      </c>
      <c r="H8" s="170"/>
    </row>
    <row r="9" spans="1:8" ht="31.5" x14ac:dyDescent="0.25">
      <c r="A9" s="126">
        <v>2321</v>
      </c>
      <c r="B9" s="127" t="s">
        <v>2</v>
      </c>
      <c r="C9" s="128">
        <v>262234</v>
      </c>
      <c r="D9" s="128">
        <v>204774</v>
      </c>
      <c r="E9" s="85">
        <v>0</v>
      </c>
      <c r="F9" s="129">
        <v>262234</v>
      </c>
      <c r="H9" s="170"/>
    </row>
    <row r="10" spans="1:8" ht="15.75" x14ac:dyDescent="0.25">
      <c r="A10" s="126">
        <v>2341</v>
      </c>
      <c r="B10" s="127" t="s">
        <v>46</v>
      </c>
      <c r="C10" s="128">
        <v>12000</v>
      </c>
      <c r="D10" s="128">
        <v>9000</v>
      </c>
      <c r="E10" s="44">
        <v>0</v>
      </c>
      <c r="F10" s="129">
        <v>12000</v>
      </c>
      <c r="H10" s="170"/>
    </row>
    <row r="11" spans="1:8" ht="15.75" x14ac:dyDescent="0.25">
      <c r="A11" s="131">
        <v>3111</v>
      </c>
      <c r="B11" s="127" t="s">
        <v>48</v>
      </c>
      <c r="C11" s="130">
        <v>0</v>
      </c>
      <c r="D11" s="128">
        <v>309654</v>
      </c>
      <c r="E11" s="44">
        <v>309653.65000000002</v>
      </c>
      <c r="F11" s="132">
        <v>0</v>
      </c>
      <c r="H11" s="170"/>
    </row>
    <row r="12" spans="1:8" ht="15.75" x14ac:dyDescent="0.25">
      <c r="A12" s="131">
        <v>3113</v>
      </c>
      <c r="B12" s="130" t="s">
        <v>7</v>
      </c>
      <c r="C12" s="130">
        <v>0</v>
      </c>
      <c r="D12" s="128">
        <v>1288619</v>
      </c>
      <c r="E12" s="44">
        <v>1288618.98</v>
      </c>
      <c r="F12" s="133">
        <v>0</v>
      </c>
      <c r="H12" s="170"/>
    </row>
    <row r="13" spans="1:8" ht="15.75" x14ac:dyDescent="0.25">
      <c r="A13" s="126">
        <v>3299</v>
      </c>
      <c r="B13" s="127" t="s">
        <v>51</v>
      </c>
      <c r="C13" s="128">
        <v>6000</v>
      </c>
      <c r="D13" s="128">
        <v>6000</v>
      </c>
      <c r="E13" s="44">
        <v>3700</v>
      </c>
      <c r="F13" s="129">
        <v>6000</v>
      </c>
      <c r="H13" s="170"/>
    </row>
    <row r="14" spans="1:8" ht="31.5" x14ac:dyDescent="0.25">
      <c r="A14" s="131">
        <v>3399</v>
      </c>
      <c r="B14" s="127" t="s">
        <v>59</v>
      </c>
      <c r="C14" s="130">
        <v>0</v>
      </c>
      <c r="D14" s="128">
        <v>3000</v>
      </c>
      <c r="E14" s="44">
        <v>1116</v>
      </c>
      <c r="F14" s="129">
        <v>3000</v>
      </c>
      <c r="H14" s="170"/>
    </row>
    <row r="15" spans="1:8" ht="31.5" x14ac:dyDescent="0.25">
      <c r="A15" s="126">
        <v>3429</v>
      </c>
      <c r="B15" s="127" t="s">
        <v>67</v>
      </c>
      <c r="C15" s="128">
        <v>106000</v>
      </c>
      <c r="D15" s="128">
        <v>116000</v>
      </c>
      <c r="E15" s="44">
        <v>62124</v>
      </c>
      <c r="F15" s="132">
        <v>0</v>
      </c>
      <c r="H15" s="170"/>
    </row>
    <row r="16" spans="1:8" ht="15.75" x14ac:dyDescent="0.25">
      <c r="A16" s="126">
        <v>3612</v>
      </c>
      <c r="B16" s="127" t="s">
        <v>3</v>
      </c>
      <c r="C16" s="128">
        <v>1300000</v>
      </c>
      <c r="D16" s="128">
        <v>1470000</v>
      </c>
      <c r="E16" s="44">
        <v>1646696.57</v>
      </c>
      <c r="F16" s="129">
        <v>1500000</v>
      </c>
      <c r="H16" s="170"/>
    </row>
    <row r="17" spans="1:8" ht="15.75" x14ac:dyDescent="0.25">
      <c r="A17" s="131">
        <v>3613</v>
      </c>
      <c r="B17" s="127" t="s">
        <v>116</v>
      </c>
      <c r="C17" s="128">
        <v>180000</v>
      </c>
      <c r="D17" s="128">
        <v>215150</v>
      </c>
      <c r="E17" s="44">
        <v>248990</v>
      </c>
      <c r="F17" s="129">
        <v>180000</v>
      </c>
      <c r="H17" s="170"/>
    </row>
    <row r="18" spans="1:8" ht="15.75" x14ac:dyDescent="0.25">
      <c r="A18" s="131">
        <v>3631</v>
      </c>
      <c r="B18" s="127" t="s">
        <v>70</v>
      </c>
      <c r="C18" s="130">
        <v>0</v>
      </c>
      <c r="D18" s="130">
        <v>0</v>
      </c>
      <c r="E18" s="44">
        <v>0</v>
      </c>
      <c r="F18" s="132">
        <v>0</v>
      </c>
      <c r="H18" s="170"/>
    </row>
    <row r="19" spans="1:8" ht="31.5" x14ac:dyDescent="0.25">
      <c r="A19" s="126">
        <v>3639</v>
      </c>
      <c r="B19" s="127" t="s">
        <v>74</v>
      </c>
      <c r="C19" s="128">
        <v>10000</v>
      </c>
      <c r="D19" s="128">
        <v>7000</v>
      </c>
      <c r="E19" s="44">
        <v>0</v>
      </c>
      <c r="F19" s="129">
        <v>10000</v>
      </c>
      <c r="H19" s="170"/>
    </row>
    <row r="20" spans="1:8" ht="15.75" x14ac:dyDescent="0.25">
      <c r="A20" s="126">
        <v>3722</v>
      </c>
      <c r="B20" s="127" t="s">
        <v>78</v>
      </c>
      <c r="C20" s="128">
        <v>5000</v>
      </c>
      <c r="D20" s="128">
        <v>11000</v>
      </c>
      <c r="E20" s="44">
        <v>12284</v>
      </c>
      <c r="F20" s="129">
        <v>5000</v>
      </c>
      <c r="H20" s="170"/>
    </row>
    <row r="21" spans="1:8" ht="47.25" x14ac:dyDescent="0.25">
      <c r="A21" s="131">
        <v>3723</v>
      </c>
      <c r="B21" s="127" t="s">
        <v>10</v>
      </c>
      <c r="C21" s="130">
        <v>0</v>
      </c>
      <c r="D21" s="130">
        <v>500</v>
      </c>
      <c r="E21" s="44">
        <v>60</v>
      </c>
      <c r="F21" s="132">
        <v>500</v>
      </c>
      <c r="H21" s="170"/>
    </row>
    <row r="22" spans="1:8" ht="31.5" x14ac:dyDescent="0.25">
      <c r="A22" s="126">
        <v>3726</v>
      </c>
      <c r="B22" s="127" t="s">
        <v>81</v>
      </c>
      <c r="C22" s="128">
        <v>270000</v>
      </c>
      <c r="D22" s="128">
        <v>369500</v>
      </c>
      <c r="E22" s="44">
        <v>417718</v>
      </c>
      <c r="F22" s="129">
        <v>370000</v>
      </c>
      <c r="H22" s="170"/>
    </row>
    <row r="23" spans="1:8" ht="15.75" x14ac:dyDescent="0.25">
      <c r="A23" s="126">
        <v>3729</v>
      </c>
      <c r="B23" s="127" t="s">
        <v>118</v>
      </c>
      <c r="C23" s="128">
        <v>80000</v>
      </c>
      <c r="D23" s="128">
        <v>80000</v>
      </c>
      <c r="E23" s="44">
        <v>77200</v>
      </c>
      <c r="F23" s="129">
        <v>80000</v>
      </c>
      <c r="H23" s="170"/>
    </row>
    <row r="24" spans="1:8" ht="31.5" x14ac:dyDescent="0.25">
      <c r="A24" s="126">
        <v>3745</v>
      </c>
      <c r="B24" s="127" t="s">
        <v>4</v>
      </c>
      <c r="C24" s="130">
        <v>0</v>
      </c>
      <c r="D24" s="128">
        <v>71525</v>
      </c>
      <c r="E24" s="44">
        <v>571525</v>
      </c>
      <c r="F24" s="132">
        <v>0</v>
      </c>
      <c r="H24" s="170"/>
    </row>
    <row r="25" spans="1:8" ht="31.5" x14ac:dyDescent="0.25">
      <c r="A25" s="131">
        <v>5512</v>
      </c>
      <c r="B25" s="127" t="s">
        <v>11</v>
      </c>
      <c r="C25" s="130">
        <v>0</v>
      </c>
      <c r="D25" s="130">
        <v>0</v>
      </c>
      <c r="E25" s="332">
        <v>0</v>
      </c>
      <c r="F25" s="132">
        <v>0</v>
      </c>
      <c r="H25" s="170"/>
    </row>
    <row r="26" spans="1:8" ht="15.75" x14ac:dyDescent="0.25">
      <c r="A26" s="126">
        <v>6171</v>
      </c>
      <c r="B26" s="127" t="s">
        <v>5</v>
      </c>
      <c r="C26" s="128">
        <v>800000</v>
      </c>
      <c r="D26" s="128">
        <v>897475</v>
      </c>
      <c r="E26" s="44">
        <v>407634.97</v>
      </c>
      <c r="F26" s="129">
        <v>300000</v>
      </c>
      <c r="H26" s="170"/>
    </row>
    <row r="27" spans="1:8" ht="32.25" thickBot="1" x14ac:dyDescent="0.3">
      <c r="A27" s="134">
        <v>6330</v>
      </c>
      <c r="B27" s="135" t="s">
        <v>139</v>
      </c>
      <c r="C27" s="136">
        <v>0</v>
      </c>
      <c r="D27" s="136">
        <v>0</v>
      </c>
      <c r="E27" s="44">
        <v>250000</v>
      </c>
      <c r="F27" s="137"/>
      <c r="H27" s="170"/>
    </row>
    <row r="28" spans="1:8" ht="16.5" thickBot="1" x14ac:dyDescent="0.3">
      <c r="A28" s="138" t="s">
        <v>119</v>
      </c>
      <c r="B28" s="139"/>
      <c r="C28" s="140">
        <v>36664473</v>
      </c>
      <c r="D28" s="140">
        <v>39506932</v>
      </c>
      <c r="E28" s="140">
        <f>SUM(E7:E27)</f>
        <v>41380999.479999997</v>
      </c>
      <c r="F28" s="141">
        <f>SUM(F7:F27)</f>
        <v>49759407</v>
      </c>
      <c r="H28" s="170"/>
    </row>
    <row r="29" spans="1:8" x14ac:dyDescent="0.25">
      <c r="A29" s="142"/>
      <c r="B29" s="142"/>
      <c r="C29" s="142"/>
      <c r="D29" s="142"/>
      <c r="E29" s="142"/>
      <c r="F29" s="142"/>
    </row>
    <row r="30" spans="1:8" ht="16.5" thickBot="1" x14ac:dyDescent="0.3">
      <c r="A30" s="113"/>
      <c r="B30" s="114"/>
      <c r="C30" s="113" t="s">
        <v>114</v>
      </c>
      <c r="D30" s="142"/>
      <c r="E30" s="142"/>
      <c r="F30" s="142"/>
    </row>
    <row r="31" spans="1:8" ht="23.25" thickBot="1" x14ac:dyDescent="0.3">
      <c r="A31" s="143" t="s">
        <v>144</v>
      </c>
      <c r="B31" s="144"/>
      <c r="C31" s="144"/>
      <c r="D31" s="144"/>
      <c r="E31" s="144"/>
      <c r="F31" s="145"/>
    </row>
    <row r="32" spans="1:8" ht="48" thickBot="1" x14ac:dyDescent="0.3">
      <c r="A32" s="118" t="s">
        <v>12</v>
      </c>
      <c r="B32" s="119" t="s">
        <v>34</v>
      </c>
      <c r="C32" s="120" t="s">
        <v>145</v>
      </c>
      <c r="D32" s="120" t="s">
        <v>146</v>
      </c>
      <c r="E32" s="120" t="s">
        <v>296</v>
      </c>
      <c r="F32" s="121" t="s">
        <v>147</v>
      </c>
    </row>
    <row r="33" spans="1:7" ht="47.25" x14ac:dyDescent="0.25">
      <c r="A33" s="122">
        <v>1014</v>
      </c>
      <c r="B33" s="123" t="s">
        <v>36</v>
      </c>
      <c r="C33" s="124">
        <v>15000</v>
      </c>
      <c r="D33" s="124">
        <v>35000</v>
      </c>
      <c r="E33" s="215">
        <v>27537</v>
      </c>
      <c r="F33" s="125">
        <v>35000</v>
      </c>
    </row>
    <row r="34" spans="1:7" ht="15.75" x14ac:dyDescent="0.25">
      <c r="A34" s="126">
        <v>2212</v>
      </c>
      <c r="B34" s="127" t="s">
        <v>6</v>
      </c>
      <c r="C34" s="128">
        <v>500000</v>
      </c>
      <c r="D34" s="128">
        <v>10780000</v>
      </c>
      <c r="E34" s="45">
        <v>659469.36</v>
      </c>
      <c r="F34" s="129">
        <v>18300000</v>
      </c>
    </row>
    <row r="35" spans="1:7" ht="31.5" x14ac:dyDescent="0.25">
      <c r="A35" s="126">
        <v>2219</v>
      </c>
      <c r="B35" s="127" t="s">
        <v>0</v>
      </c>
      <c r="C35" s="128">
        <v>700000</v>
      </c>
      <c r="D35" s="128">
        <v>1900000</v>
      </c>
      <c r="E35" s="45">
        <v>8660</v>
      </c>
      <c r="F35" s="195">
        <v>1600000</v>
      </c>
    </row>
    <row r="36" spans="1:7" ht="15.75" x14ac:dyDescent="0.25">
      <c r="A36" s="126">
        <v>2221</v>
      </c>
      <c r="B36" s="127" t="s">
        <v>40</v>
      </c>
      <c r="C36" s="130">
        <v>0</v>
      </c>
      <c r="D36" s="130">
        <v>0</v>
      </c>
      <c r="E36" s="45">
        <v>0</v>
      </c>
      <c r="F36" s="132">
        <v>0</v>
      </c>
    </row>
    <row r="37" spans="1:7" ht="31.5" x14ac:dyDescent="0.25">
      <c r="A37" s="126">
        <v>2292</v>
      </c>
      <c r="B37" s="127" t="s">
        <v>42</v>
      </c>
      <c r="C37" s="128">
        <v>130000</v>
      </c>
      <c r="D37" s="128">
        <v>130000</v>
      </c>
      <c r="E37" s="45">
        <v>111536</v>
      </c>
      <c r="F37" s="129">
        <v>130000</v>
      </c>
    </row>
    <row r="38" spans="1:7" ht="15.75" x14ac:dyDescent="0.25">
      <c r="A38" s="126">
        <v>2310</v>
      </c>
      <c r="B38" s="127" t="s">
        <v>1</v>
      </c>
      <c r="C38" s="128">
        <v>1200000</v>
      </c>
      <c r="D38" s="128">
        <v>1700000</v>
      </c>
      <c r="E38" s="45">
        <v>1107084.6599999999</v>
      </c>
      <c r="F38" s="129">
        <f>150000+1000000</f>
        <v>1150000</v>
      </c>
    </row>
    <row r="39" spans="1:7" ht="31.5" x14ac:dyDescent="0.25">
      <c r="A39" s="126">
        <v>2321</v>
      </c>
      <c r="B39" s="127" t="s">
        <v>2</v>
      </c>
      <c r="C39" s="128">
        <v>2600000</v>
      </c>
      <c r="D39" s="128">
        <v>2835000</v>
      </c>
      <c r="E39" s="45">
        <v>583244.18000000005</v>
      </c>
      <c r="F39" s="129">
        <v>7800000</v>
      </c>
      <c r="G39" s="170"/>
    </row>
    <row r="40" spans="1:7" ht="15.75" x14ac:dyDescent="0.25">
      <c r="A40" s="126">
        <v>2341</v>
      </c>
      <c r="B40" s="127" t="s">
        <v>46</v>
      </c>
      <c r="C40" s="128">
        <v>50000</v>
      </c>
      <c r="D40" s="128">
        <v>50000</v>
      </c>
      <c r="E40" s="45">
        <v>0</v>
      </c>
      <c r="F40" s="129">
        <v>50000</v>
      </c>
    </row>
    <row r="41" spans="1:7" ht="15.75" x14ac:dyDescent="0.25">
      <c r="A41" s="126">
        <v>3111</v>
      </c>
      <c r="B41" s="127" t="s">
        <v>48</v>
      </c>
      <c r="C41" s="128">
        <v>1400000</v>
      </c>
      <c r="D41" s="128">
        <v>1325000</v>
      </c>
      <c r="E41" s="45">
        <v>1631831.31</v>
      </c>
      <c r="F41" s="129">
        <v>2578431</v>
      </c>
    </row>
    <row r="42" spans="1:7" ht="15.75" x14ac:dyDescent="0.25">
      <c r="A42" s="126">
        <v>3113</v>
      </c>
      <c r="B42" s="127" t="s">
        <v>7</v>
      </c>
      <c r="C42" s="128">
        <v>6450000</v>
      </c>
      <c r="D42" s="128">
        <v>10753374</v>
      </c>
      <c r="E42" s="45">
        <v>11081940.789999999</v>
      </c>
      <c r="F42" s="129">
        <v>13144000</v>
      </c>
    </row>
    <row r="43" spans="1:7" ht="15.75" x14ac:dyDescent="0.25">
      <c r="A43" s="196">
        <v>3141</v>
      </c>
      <c r="B43" s="127" t="s">
        <v>140</v>
      </c>
      <c r="C43" s="130">
        <v>0</v>
      </c>
      <c r="D43" s="128">
        <v>501449</v>
      </c>
      <c r="E43" s="45">
        <v>225325</v>
      </c>
      <c r="F43" s="257">
        <f>1150000+300000</f>
        <v>1450000</v>
      </c>
    </row>
    <row r="44" spans="1:7" ht="15.75" x14ac:dyDescent="0.25">
      <c r="A44" s="126">
        <v>3299</v>
      </c>
      <c r="B44" s="127" t="s">
        <v>51</v>
      </c>
      <c r="C44" s="128">
        <v>6000</v>
      </c>
      <c r="D44" s="128">
        <v>6000</v>
      </c>
      <c r="E44" s="45">
        <v>1600</v>
      </c>
      <c r="F44" s="129">
        <v>6000</v>
      </c>
    </row>
    <row r="45" spans="1:7" ht="15.75" x14ac:dyDescent="0.25">
      <c r="A45" s="126">
        <v>3319</v>
      </c>
      <c r="B45" s="127" t="s">
        <v>53</v>
      </c>
      <c r="C45" s="128">
        <v>40000</v>
      </c>
      <c r="D45" s="128">
        <v>40000</v>
      </c>
      <c r="E45" s="45">
        <v>0</v>
      </c>
      <c r="F45" s="129">
        <v>30000</v>
      </c>
    </row>
    <row r="46" spans="1:7" ht="63" x14ac:dyDescent="0.25">
      <c r="A46" s="126">
        <v>3326</v>
      </c>
      <c r="B46" s="127" t="s">
        <v>55</v>
      </c>
      <c r="C46" s="130">
        <v>0</v>
      </c>
      <c r="D46" s="130">
        <v>0</v>
      </c>
      <c r="E46" s="45">
        <v>0</v>
      </c>
      <c r="F46" s="132">
        <v>0</v>
      </c>
    </row>
    <row r="47" spans="1:7" ht="31.5" x14ac:dyDescent="0.25">
      <c r="A47" s="126">
        <v>3349</v>
      </c>
      <c r="B47" s="127" t="s">
        <v>57</v>
      </c>
      <c r="C47" s="128">
        <v>100000</v>
      </c>
      <c r="D47" s="128">
        <v>86000</v>
      </c>
      <c r="E47" s="45">
        <v>103487.77</v>
      </c>
      <c r="F47" s="129">
        <v>100000</v>
      </c>
    </row>
    <row r="48" spans="1:7" ht="31.5" x14ac:dyDescent="0.25">
      <c r="A48" s="126">
        <v>3399</v>
      </c>
      <c r="B48" s="127" t="s">
        <v>59</v>
      </c>
      <c r="C48" s="128">
        <v>140000</v>
      </c>
      <c r="D48" s="128">
        <v>154000</v>
      </c>
      <c r="E48" s="97">
        <v>178911.8</v>
      </c>
      <c r="F48" s="129">
        <v>150000</v>
      </c>
    </row>
    <row r="49" spans="1:7" ht="31.5" x14ac:dyDescent="0.25">
      <c r="A49" s="126">
        <v>3412</v>
      </c>
      <c r="B49" s="127" t="s">
        <v>61</v>
      </c>
      <c r="C49" s="128">
        <v>30000</v>
      </c>
      <c r="D49" s="128">
        <v>53100</v>
      </c>
      <c r="E49" s="45">
        <v>23590.04</v>
      </c>
      <c r="F49" s="129">
        <v>50000</v>
      </c>
    </row>
    <row r="50" spans="1:7" ht="15.75" x14ac:dyDescent="0.25">
      <c r="A50" s="126">
        <v>3419</v>
      </c>
      <c r="B50" s="127" t="s">
        <v>63</v>
      </c>
      <c r="C50" s="128">
        <v>400000</v>
      </c>
      <c r="D50" s="128">
        <v>780410</v>
      </c>
      <c r="E50" s="45">
        <v>778956.26</v>
      </c>
      <c r="F50" s="129">
        <v>50000</v>
      </c>
    </row>
    <row r="51" spans="1:7" ht="31.5" x14ac:dyDescent="0.25">
      <c r="A51" s="126">
        <v>3421</v>
      </c>
      <c r="B51" s="127" t="s">
        <v>65</v>
      </c>
      <c r="C51" s="128">
        <v>50000</v>
      </c>
      <c r="D51" s="128">
        <v>4987</v>
      </c>
      <c r="E51" s="45">
        <v>0</v>
      </c>
      <c r="F51" s="129">
        <v>50000</v>
      </c>
    </row>
    <row r="52" spans="1:7" ht="31.5" x14ac:dyDescent="0.25">
      <c r="A52" s="126">
        <v>3429</v>
      </c>
      <c r="B52" s="127" t="s">
        <v>67</v>
      </c>
      <c r="C52" s="128">
        <v>300000</v>
      </c>
      <c r="D52" s="128">
        <v>2311000</v>
      </c>
      <c r="E52" s="45">
        <v>2092397.76</v>
      </c>
      <c r="F52" s="129">
        <v>1500000</v>
      </c>
    </row>
    <row r="53" spans="1:7" ht="15.75" x14ac:dyDescent="0.25">
      <c r="A53" s="126">
        <v>3612</v>
      </c>
      <c r="B53" s="127" t="s">
        <v>3</v>
      </c>
      <c r="C53" s="128">
        <v>1700000</v>
      </c>
      <c r="D53" s="128">
        <v>1499000</v>
      </c>
      <c r="E53" s="45">
        <v>661769.73</v>
      </c>
      <c r="F53" s="129">
        <v>3270000</v>
      </c>
    </row>
    <row r="54" spans="1:7" ht="15.75" x14ac:dyDescent="0.25">
      <c r="A54" s="196">
        <v>3613</v>
      </c>
      <c r="B54" s="127" t="s">
        <v>116</v>
      </c>
      <c r="C54" s="130"/>
      <c r="D54" s="130"/>
      <c r="E54" s="97">
        <v>0</v>
      </c>
      <c r="F54" s="132">
        <v>0</v>
      </c>
    </row>
    <row r="55" spans="1:7" ht="15.75" x14ac:dyDescent="0.25">
      <c r="A55" s="126">
        <v>3631</v>
      </c>
      <c r="B55" s="127" t="s">
        <v>70</v>
      </c>
      <c r="C55" s="128">
        <v>5300000</v>
      </c>
      <c r="D55" s="128">
        <v>3031138</v>
      </c>
      <c r="E55" s="45">
        <v>686705.38</v>
      </c>
      <c r="F55" s="257">
        <v>2700000</v>
      </c>
    </row>
    <row r="56" spans="1:7" ht="15.75" x14ac:dyDescent="0.25">
      <c r="A56" s="126">
        <v>3635</v>
      </c>
      <c r="B56" s="127" t="s">
        <v>8</v>
      </c>
      <c r="C56" s="128">
        <v>300000</v>
      </c>
      <c r="D56" s="128">
        <v>300000</v>
      </c>
      <c r="E56" s="45">
        <v>305544</v>
      </c>
      <c r="F56" s="129">
        <v>150000</v>
      </c>
    </row>
    <row r="57" spans="1:7" ht="15.75" x14ac:dyDescent="0.25">
      <c r="A57" s="126">
        <v>3636</v>
      </c>
      <c r="B57" s="127" t="s">
        <v>9</v>
      </c>
      <c r="C57" s="128">
        <v>800000</v>
      </c>
      <c r="D57" s="128">
        <v>1361196</v>
      </c>
      <c r="E57" s="45">
        <v>535932</v>
      </c>
      <c r="F57" s="129">
        <v>150000</v>
      </c>
    </row>
    <row r="58" spans="1:7" ht="31.5" x14ac:dyDescent="0.25">
      <c r="A58" s="126">
        <v>3639</v>
      </c>
      <c r="B58" s="127" t="s">
        <v>74</v>
      </c>
      <c r="C58" s="128">
        <v>5000</v>
      </c>
      <c r="D58" s="128">
        <v>5000</v>
      </c>
      <c r="E58" s="45">
        <v>0</v>
      </c>
      <c r="F58" s="129">
        <v>5000</v>
      </c>
    </row>
    <row r="59" spans="1:7" ht="31.5" x14ac:dyDescent="0.25">
      <c r="A59" s="126">
        <v>3721</v>
      </c>
      <c r="B59" s="127" t="s">
        <v>76</v>
      </c>
      <c r="C59" s="128">
        <v>150000</v>
      </c>
      <c r="D59" s="128">
        <v>111524</v>
      </c>
      <c r="E59" s="45">
        <v>23474</v>
      </c>
      <c r="F59" s="129">
        <v>150000</v>
      </c>
    </row>
    <row r="60" spans="1:7" ht="15.75" x14ac:dyDescent="0.25">
      <c r="A60" s="126">
        <v>3722</v>
      </c>
      <c r="B60" s="127" t="s">
        <v>78</v>
      </c>
      <c r="C60" s="128">
        <v>1600000</v>
      </c>
      <c r="D60" s="128">
        <v>1605500</v>
      </c>
      <c r="E60" s="45">
        <v>1815860.78</v>
      </c>
      <c r="F60" s="129">
        <v>2000000</v>
      </c>
    </row>
    <row r="61" spans="1:7" ht="47.25" x14ac:dyDescent="0.25">
      <c r="A61" s="126">
        <v>3723</v>
      </c>
      <c r="B61" s="127" t="s">
        <v>10</v>
      </c>
      <c r="C61" s="128">
        <v>1030000</v>
      </c>
      <c r="D61" s="128">
        <v>1030000</v>
      </c>
      <c r="E61" s="45">
        <v>873561.65</v>
      </c>
      <c r="F61" s="129">
        <v>1000000</v>
      </c>
    </row>
    <row r="62" spans="1:7" ht="31.5" x14ac:dyDescent="0.25">
      <c r="A62" s="126">
        <v>3726</v>
      </c>
      <c r="B62" s="127" t="s">
        <v>81</v>
      </c>
      <c r="C62" s="128">
        <v>300000</v>
      </c>
      <c r="D62" s="128">
        <v>300000</v>
      </c>
      <c r="E62" s="45">
        <v>342927.2</v>
      </c>
      <c r="F62" s="129">
        <v>400000</v>
      </c>
    </row>
    <row r="63" spans="1:7" ht="31.5" x14ac:dyDescent="0.25">
      <c r="A63" s="126">
        <v>3745</v>
      </c>
      <c r="B63" s="127" t="s">
        <v>4</v>
      </c>
      <c r="C63" s="128">
        <v>6000000</v>
      </c>
      <c r="D63" s="128">
        <v>4505500</v>
      </c>
      <c r="E63" s="45">
        <v>4187256.47</v>
      </c>
      <c r="F63" s="129">
        <v>6300000</v>
      </c>
      <c r="G63" s="170"/>
    </row>
    <row r="64" spans="1:7" ht="31.5" x14ac:dyDescent="0.25">
      <c r="A64" s="126">
        <v>3749</v>
      </c>
      <c r="B64" s="127" t="s">
        <v>84</v>
      </c>
      <c r="C64" s="130">
        <v>0</v>
      </c>
      <c r="D64" s="130">
        <v>0</v>
      </c>
      <c r="E64" s="45">
        <v>0</v>
      </c>
      <c r="F64" s="132">
        <v>0</v>
      </c>
    </row>
    <row r="65" spans="1:6" ht="47.25" x14ac:dyDescent="0.25">
      <c r="A65" s="126">
        <v>4351</v>
      </c>
      <c r="B65" s="127" t="s">
        <v>86</v>
      </c>
      <c r="C65" s="130">
        <v>0</v>
      </c>
      <c r="D65" s="130">
        <v>0</v>
      </c>
      <c r="E65" s="45">
        <v>0</v>
      </c>
      <c r="F65" s="132">
        <v>0</v>
      </c>
    </row>
    <row r="66" spans="1:6" ht="31.5" x14ac:dyDescent="0.25">
      <c r="A66" s="196">
        <v>4379</v>
      </c>
      <c r="B66" s="127" t="s">
        <v>141</v>
      </c>
      <c r="C66" s="130">
        <v>0</v>
      </c>
      <c r="D66" s="128">
        <v>24000</v>
      </c>
      <c r="E66" s="45">
        <v>9000</v>
      </c>
      <c r="F66" s="129">
        <v>24000</v>
      </c>
    </row>
    <row r="67" spans="1:6" ht="15.75" x14ac:dyDescent="0.25">
      <c r="A67" s="126">
        <v>5213</v>
      </c>
      <c r="B67" s="127" t="s">
        <v>88</v>
      </c>
      <c r="C67" s="128">
        <v>30000</v>
      </c>
      <c r="D67" s="128">
        <v>30000</v>
      </c>
      <c r="E67" s="45">
        <v>0</v>
      </c>
      <c r="F67" s="129">
        <v>30000</v>
      </c>
    </row>
    <row r="68" spans="1:6" ht="31.5" x14ac:dyDescent="0.25">
      <c r="A68" s="126">
        <v>5512</v>
      </c>
      <c r="B68" s="127" t="s">
        <v>11</v>
      </c>
      <c r="C68" s="128">
        <v>1550000</v>
      </c>
      <c r="D68" s="128">
        <v>1550000</v>
      </c>
      <c r="E68" s="45">
        <v>1236198.9099999999</v>
      </c>
      <c r="F68" s="257">
        <v>3870000</v>
      </c>
    </row>
    <row r="69" spans="1:6" ht="15.75" x14ac:dyDescent="0.25">
      <c r="A69" s="126">
        <v>6112</v>
      </c>
      <c r="B69" s="127" t="s">
        <v>91</v>
      </c>
      <c r="C69" s="128">
        <v>1700000</v>
      </c>
      <c r="D69" s="128">
        <v>1647000</v>
      </c>
      <c r="E69" s="45">
        <v>1627190</v>
      </c>
      <c r="F69" s="129">
        <v>1700000</v>
      </c>
    </row>
    <row r="70" spans="1:6" ht="15.75" x14ac:dyDescent="0.25">
      <c r="A70" s="196">
        <v>6114</v>
      </c>
      <c r="B70" s="127" t="s">
        <v>142</v>
      </c>
      <c r="C70" s="130">
        <v>0</v>
      </c>
      <c r="D70" s="128">
        <v>38319</v>
      </c>
      <c r="E70" s="45">
        <v>32500</v>
      </c>
      <c r="F70" s="132">
        <v>0</v>
      </c>
    </row>
    <row r="71" spans="1:6" ht="31.5" x14ac:dyDescent="0.25">
      <c r="A71" s="196">
        <v>6115</v>
      </c>
      <c r="B71" s="127" t="s">
        <v>92</v>
      </c>
      <c r="C71" s="130">
        <v>0</v>
      </c>
      <c r="D71" s="130">
        <v>0</v>
      </c>
      <c r="E71" s="45">
        <v>0</v>
      </c>
      <c r="F71" s="129">
        <v>40000</v>
      </c>
    </row>
    <row r="72" spans="1:6" ht="15.75" x14ac:dyDescent="0.25">
      <c r="A72" s="126">
        <v>6171</v>
      </c>
      <c r="B72" s="127" t="s">
        <v>5</v>
      </c>
      <c r="C72" s="128">
        <v>6500000</v>
      </c>
      <c r="D72" s="128">
        <v>7135689</v>
      </c>
      <c r="E72" s="45">
        <v>7725773.21</v>
      </c>
      <c r="F72" s="129">
        <v>9480000</v>
      </c>
    </row>
    <row r="73" spans="1:6" ht="31.5" x14ac:dyDescent="0.25">
      <c r="A73" s="126">
        <v>6221</v>
      </c>
      <c r="B73" s="127" t="s">
        <v>95</v>
      </c>
      <c r="C73" s="130">
        <v>0</v>
      </c>
      <c r="D73" s="130">
        <v>0</v>
      </c>
      <c r="E73" s="45">
        <v>0</v>
      </c>
      <c r="F73" s="132">
        <v>0</v>
      </c>
    </row>
    <row r="74" spans="1:6" ht="15.75" x14ac:dyDescent="0.25">
      <c r="A74" s="126">
        <v>6320</v>
      </c>
      <c r="B74" s="127" t="s">
        <v>97</v>
      </c>
      <c r="C74" s="128">
        <v>480000</v>
      </c>
      <c r="D74" s="128">
        <v>551000</v>
      </c>
      <c r="E74" s="45">
        <v>546882.81000000006</v>
      </c>
      <c r="F74" s="129">
        <v>600000</v>
      </c>
    </row>
    <row r="75" spans="1:6" ht="15.75" x14ac:dyDescent="0.25">
      <c r="A75" s="126">
        <v>6409</v>
      </c>
      <c r="B75" s="127" t="s">
        <v>99</v>
      </c>
      <c r="C75" s="130">
        <v>0</v>
      </c>
      <c r="D75" s="130">
        <v>0</v>
      </c>
      <c r="E75" s="45">
        <v>0</v>
      </c>
      <c r="F75" s="132">
        <v>0</v>
      </c>
    </row>
    <row r="76" spans="1:6" ht="31.5" x14ac:dyDescent="0.25">
      <c r="A76" s="254">
        <v>6330</v>
      </c>
      <c r="B76" s="135" t="s">
        <v>139</v>
      </c>
      <c r="C76" s="136">
        <v>0</v>
      </c>
      <c r="D76" s="136">
        <v>0</v>
      </c>
      <c r="E76" s="45">
        <v>250000</v>
      </c>
      <c r="F76" s="137">
        <v>0</v>
      </c>
    </row>
    <row r="77" spans="1:6" ht="16.5" thickBot="1" x14ac:dyDescent="0.3">
      <c r="A77" s="337">
        <v>6402</v>
      </c>
      <c r="B77" s="338" t="s">
        <v>298</v>
      </c>
      <c r="C77" s="339">
        <v>0</v>
      </c>
      <c r="D77" s="339">
        <v>4263</v>
      </c>
      <c r="E77" s="335">
        <v>4263</v>
      </c>
      <c r="F77" s="340">
        <v>0</v>
      </c>
    </row>
    <row r="78" spans="1:6" ht="16.5" thickBot="1" x14ac:dyDescent="0.3">
      <c r="A78" s="138" t="s">
        <v>100</v>
      </c>
      <c r="B78" s="139"/>
      <c r="C78" s="140">
        <v>41556000</v>
      </c>
      <c r="D78" s="140">
        <v>58170186</v>
      </c>
      <c r="E78" s="140">
        <f>SUM(E33:E77)</f>
        <v>39480411.07</v>
      </c>
      <c r="F78" s="141">
        <f>SUM(F33:F77)</f>
        <v>80042431</v>
      </c>
    </row>
    <row r="79" spans="1:6" ht="16.5" thickBot="1" x14ac:dyDescent="0.3">
      <c r="A79" s="263"/>
      <c r="B79" s="264"/>
      <c r="C79" s="146"/>
      <c r="D79" s="146"/>
      <c r="E79" s="146"/>
      <c r="F79" s="147"/>
    </row>
    <row r="80" spans="1:6" ht="15.75" x14ac:dyDescent="0.25">
      <c r="A80" s="265" t="s">
        <v>111</v>
      </c>
      <c r="B80" s="266"/>
      <c r="C80" s="148">
        <v>41556000</v>
      </c>
      <c r="D80" s="148">
        <v>58170186</v>
      </c>
      <c r="E80" s="148">
        <v>32657796</v>
      </c>
      <c r="F80" s="149">
        <f>F78</f>
        <v>80042431</v>
      </c>
    </row>
    <row r="81" spans="1:7" ht="15.75" x14ac:dyDescent="0.25">
      <c r="A81" s="267" t="s">
        <v>120</v>
      </c>
      <c r="B81" s="268"/>
      <c r="C81" s="150">
        <v>36664473</v>
      </c>
      <c r="D81" s="150">
        <v>39506932</v>
      </c>
      <c r="E81" s="150">
        <v>33019443</v>
      </c>
      <c r="F81" s="151">
        <f>F28</f>
        <v>49759407</v>
      </c>
    </row>
    <row r="82" spans="1:7" ht="16.5" thickBot="1" x14ac:dyDescent="0.3">
      <c r="A82" s="269" t="s">
        <v>121</v>
      </c>
      <c r="B82" s="270"/>
      <c r="C82" s="152">
        <v>4891527</v>
      </c>
      <c r="D82" s="152">
        <v>18663254</v>
      </c>
      <c r="E82" s="152">
        <v>-361647</v>
      </c>
      <c r="F82" s="153">
        <f>F80-F81</f>
        <v>30283024</v>
      </c>
    </row>
    <row r="83" spans="1:7" ht="15.75" x14ac:dyDescent="0.25">
      <c r="A83" s="112" t="s">
        <v>217</v>
      </c>
      <c r="B83" s="112"/>
      <c r="C83" s="112"/>
      <c r="D83" s="112"/>
      <c r="E83" s="112"/>
      <c r="F83" s="112"/>
    </row>
    <row r="84" spans="1:7" ht="16.5" thickBot="1" x14ac:dyDescent="0.3">
      <c r="A84" s="112"/>
      <c r="B84" s="112"/>
      <c r="C84" s="112"/>
      <c r="D84" s="112"/>
      <c r="E84" s="112"/>
      <c r="F84" s="112"/>
    </row>
    <row r="85" spans="1:7" ht="15.75" x14ac:dyDescent="0.25">
      <c r="A85" s="154" t="s">
        <v>257</v>
      </c>
      <c r="B85" s="155"/>
      <c r="C85" s="156"/>
      <c r="D85" s="157">
        <v>12452187.940000001</v>
      </c>
      <c r="E85" s="112"/>
      <c r="F85" s="112"/>
    </row>
    <row r="86" spans="1:7" ht="16.5" thickBot="1" x14ac:dyDescent="0.3">
      <c r="A86" s="158" t="s">
        <v>218</v>
      </c>
      <c r="B86" s="112"/>
      <c r="C86" s="142"/>
      <c r="D86" s="159">
        <v>18000000</v>
      </c>
      <c r="E86" s="160"/>
      <c r="F86" s="112"/>
      <c r="G86" s="342" t="s">
        <v>299</v>
      </c>
    </row>
    <row r="87" spans="1:7" ht="16.5" thickBot="1" x14ac:dyDescent="0.3">
      <c r="A87" s="161" t="s">
        <v>219</v>
      </c>
      <c r="B87" s="162"/>
      <c r="C87" s="162"/>
      <c r="D87" s="163">
        <f>D85+D86-F82</f>
        <v>169163.94000000134</v>
      </c>
      <c r="E87" s="142"/>
      <c r="F87" s="112"/>
    </row>
    <row r="88" spans="1:7" ht="15.75" x14ac:dyDescent="0.25">
      <c r="A88" s="142"/>
      <c r="B88" s="142"/>
      <c r="C88" s="142"/>
      <c r="D88" s="142"/>
      <c r="E88" s="142"/>
      <c r="F88" s="112"/>
    </row>
    <row r="89" spans="1:7" ht="15.75" x14ac:dyDescent="0.25">
      <c r="A89" s="112" t="s">
        <v>123</v>
      </c>
      <c r="B89" s="112"/>
      <c r="C89" s="112" t="s">
        <v>124</v>
      </c>
      <c r="D89" s="142"/>
      <c r="E89" s="142"/>
      <c r="F89" s="112"/>
    </row>
    <row r="90" spans="1:7" x14ac:dyDescent="0.25">
      <c r="A90" s="142"/>
      <c r="B90" s="142"/>
      <c r="C90" s="142"/>
      <c r="D90" s="142"/>
      <c r="E90" s="142"/>
      <c r="F90" s="142"/>
    </row>
    <row r="91" spans="1:7" ht="15.75" x14ac:dyDescent="0.25">
      <c r="A91" s="112" t="s">
        <v>220</v>
      </c>
      <c r="B91" s="142"/>
      <c r="C91" s="142"/>
      <c r="D91" s="142"/>
      <c r="E91" s="142"/>
      <c r="F91" s="142"/>
    </row>
  </sheetData>
  <mergeCells count="5">
    <mergeCell ref="A3:F3"/>
    <mergeCell ref="A79:B79"/>
    <mergeCell ref="A80:B80"/>
    <mergeCell ref="A81:B81"/>
    <mergeCell ref="A82:B82"/>
  </mergeCells>
  <pageMargins left="0.7" right="0.7" top="0.78740157499999996" bottom="0.78740157499999996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EFFA-1764-409C-8629-7992E564B57C}">
  <dimension ref="A1:J89"/>
  <sheetViews>
    <sheetView zoomScale="85" zoomScaleNormal="85" workbookViewId="0">
      <selection activeCell="B90" sqref="B90"/>
    </sheetView>
  </sheetViews>
  <sheetFormatPr defaultColWidth="30.7109375" defaultRowHeight="15" x14ac:dyDescent="0.25"/>
  <cols>
    <col min="1" max="1" width="15.7109375" customWidth="1"/>
    <col min="3" max="3" width="19.5703125" customWidth="1"/>
    <col min="4" max="4" width="18.7109375" customWidth="1"/>
    <col min="5" max="5" width="15" customWidth="1"/>
    <col min="6" max="6" width="17" customWidth="1"/>
    <col min="7" max="7" width="15.5703125" customWidth="1"/>
  </cols>
  <sheetData>
    <row r="1" spans="1:7" ht="15.75" x14ac:dyDescent="0.25">
      <c r="A1" s="66"/>
      <c r="B1" s="66"/>
      <c r="C1" s="66"/>
      <c r="D1" s="66"/>
      <c r="E1" s="66"/>
      <c r="F1" s="67"/>
    </row>
    <row r="2" spans="1:7" ht="15.75" x14ac:dyDescent="0.25">
      <c r="A2" s="68" t="s">
        <v>112</v>
      </c>
      <c r="B2" s="68"/>
      <c r="C2" s="68"/>
      <c r="D2" s="68"/>
      <c r="E2" s="68"/>
      <c r="F2" s="67"/>
    </row>
    <row r="3" spans="1:7" ht="38.25" x14ac:dyDescent="0.25">
      <c r="A3" s="69" t="s">
        <v>223</v>
      </c>
      <c r="B3" s="68"/>
      <c r="C3" s="68"/>
      <c r="D3" s="70"/>
      <c r="E3" s="68"/>
      <c r="F3" s="67"/>
    </row>
    <row r="4" spans="1:7" ht="16.5" thickBot="1" x14ac:dyDescent="0.3">
      <c r="A4" s="68" t="s">
        <v>113</v>
      </c>
      <c r="B4" s="71"/>
      <c r="C4" s="68" t="s">
        <v>114</v>
      </c>
      <c r="D4" s="71"/>
      <c r="E4" s="71"/>
      <c r="F4" s="67"/>
    </row>
    <row r="5" spans="1:7" ht="22.5" x14ac:dyDescent="0.25">
      <c r="A5" s="86" t="s">
        <v>143</v>
      </c>
      <c r="B5" s="87"/>
      <c r="C5" s="87"/>
      <c r="D5" s="87"/>
      <c r="E5" s="87"/>
      <c r="F5" s="88"/>
    </row>
    <row r="6" spans="1:7" ht="31.5" x14ac:dyDescent="0.25">
      <c r="A6" s="89" t="s">
        <v>12</v>
      </c>
      <c r="B6" s="81" t="s">
        <v>34</v>
      </c>
      <c r="C6" s="82" t="s">
        <v>145</v>
      </c>
      <c r="D6" s="82" t="s">
        <v>146</v>
      </c>
      <c r="E6" s="82" t="s">
        <v>296</v>
      </c>
      <c r="F6" s="90" t="s">
        <v>147</v>
      </c>
    </row>
    <row r="7" spans="1:7" ht="15.75" x14ac:dyDescent="0.25">
      <c r="A7" s="42"/>
      <c r="B7" s="83" t="s">
        <v>115</v>
      </c>
      <c r="C7" s="84">
        <v>33585566</v>
      </c>
      <c r="D7" s="44">
        <v>34400062</v>
      </c>
      <c r="E7" s="44">
        <v>35728085.310000002</v>
      </c>
      <c r="F7" s="255">
        <f>D7*1.05+5500000+5362935</f>
        <v>46983000.100000001</v>
      </c>
      <c r="G7" t="s">
        <v>177</v>
      </c>
    </row>
    <row r="8" spans="1:7" ht="15.75" x14ac:dyDescent="0.25">
      <c r="A8" s="42" t="s">
        <v>43</v>
      </c>
      <c r="B8" s="83" t="s">
        <v>1</v>
      </c>
      <c r="C8" s="84">
        <f>53216/1920*1720</f>
        <v>47672.666666666664</v>
      </c>
      <c r="D8" s="44">
        <v>47673</v>
      </c>
      <c r="E8" s="85">
        <v>355593</v>
      </c>
      <c r="F8" s="91">
        <f>D8</f>
        <v>47673</v>
      </c>
    </row>
    <row r="9" spans="1:7" ht="31.5" x14ac:dyDescent="0.25">
      <c r="A9" s="42" t="s">
        <v>44</v>
      </c>
      <c r="B9" s="83" t="s">
        <v>2</v>
      </c>
      <c r="C9" s="84">
        <v>262234</v>
      </c>
      <c r="D9" s="44">
        <v>204774</v>
      </c>
      <c r="E9" s="85">
        <v>0</v>
      </c>
      <c r="F9" s="91">
        <f>C9</f>
        <v>262234</v>
      </c>
    </row>
    <row r="10" spans="1:7" ht="15.75" x14ac:dyDescent="0.25">
      <c r="A10" s="42" t="s">
        <v>45</v>
      </c>
      <c r="B10" s="83" t="s">
        <v>46</v>
      </c>
      <c r="C10" s="84">
        <v>12000</v>
      </c>
      <c r="D10" s="44">
        <v>9000</v>
      </c>
      <c r="E10" s="44">
        <v>0</v>
      </c>
      <c r="F10" s="91">
        <f>C10</f>
        <v>12000</v>
      </c>
    </row>
    <row r="11" spans="1:7" ht="15.75" x14ac:dyDescent="0.25">
      <c r="A11" s="46">
        <v>3111</v>
      </c>
      <c r="B11" s="83" t="s">
        <v>48</v>
      </c>
      <c r="C11" s="84">
        <v>0</v>
      </c>
      <c r="D11" s="44">
        <v>309653.65000000002</v>
      </c>
      <c r="E11" s="44">
        <v>309653.65000000002</v>
      </c>
      <c r="F11" s="91">
        <v>0</v>
      </c>
    </row>
    <row r="12" spans="1:7" ht="15.75" x14ac:dyDescent="0.25">
      <c r="A12" s="46">
        <v>3113</v>
      </c>
      <c r="B12" s="44" t="s">
        <v>7</v>
      </c>
      <c r="C12" s="84">
        <v>0</v>
      </c>
      <c r="D12" s="44">
        <v>1288618.98</v>
      </c>
      <c r="E12" s="44">
        <v>1288618.98</v>
      </c>
      <c r="F12" s="92">
        <v>0</v>
      </c>
    </row>
    <row r="13" spans="1:7" ht="15.75" x14ac:dyDescent="0.25">
      <c r="A13" s="42" t="s">
        <v>50</v>
      </c>
      <c r="B13" s="83" t="s">
        <v>51</v>
      </c>
      <c r="C13" s="84">
        <v>6000</v>
      </c>
      <c r="D13" s="44">
        <v>6000</v>
      </c>
      <c r="E13" s="44">
        <v>3700</v>
      </c>
      <c r="F13" s="91">
        <f>C13</f>
        <v>6000</v>
      </c>
    </row>
    <row r="14" spans="1:7" ht="31.5" x14ac:dyDescent="0.25">
      <c r="A14" s="46">
        <v>3399</v>
      </c>
      <c r="B14" s="83" t="s">
        <v>59</v>
      </c>
      <c r="C14" s="84">
        <v>0</v>
      </c>
      <c r="D14" s="44">
        <v>3000</v>
      </c>
      <c r="E14" s="44">
        <v>1116</v>
      </c>
      <c r="F14" s="91">
        <f>D14</f>
        <v>3000</v>
      </c>
    </row>
    <row r="15" spans="1:7" ht="31.5" x14ac:dyDescent="0.25">
      <c r="A15" s="42" t="s">
        <v>66</v>
      </c>
      <c r="B15" s="83" t="s">
        <v>67</v>
      </c>
      <c r="C15" s="84">
        <v>106000</v>
      </c>
      <c r="D15" s="44">
        <v>116000</v>
      </c>
      <c r="E15" s="44">
        <v>62124</v>
      </c>
      <c r="F15" s="91">
        <v>0</v>
      </c>
      <c r="G15" t="s">
        <v>151</v>
      </c>
    </row>
    <row r="16" spans="1:7" ht="15.75" x14ac:dyDescent="0.25">
      <c r="A16" s="42" t="s">
        <v>68</v>
      </c>
      <c r="B16" s="83" t="s">
        <v>3</v>
      </c>
      <c r="C16" s="84">
        <v>1300000</v>
      </c>
      <c r="D16" s="44">
        <v>1470000</v>
      </c>
      <c r="E16" s="44">
        <v>1646696.57</v>
      </c>
      <c r="F16" s="91">
        <v>1500000</v>
      </c>
    </row>
    <row r="17" spans="1:7" ht="15.75" x14ac:dyDescent="0.25">
      <c r="A17" s="46">
        <v>3613</v>
      </c>
      <c r="B17" s="83" t="s">
        <v>116</v>
      </c>
      <c r="C17" s="84">
        <v>180000</v>
      </c>
      <c r="D17" s="44">
        <v>215150</v>
      </c>
      <c r="E17" s="44">
        <v>248990</v>
      </c>
      <c r="F17" s="91">
        <v>180000</v>
      </c>
      <c r="G17" t="s">
        <v>152</v>
      </c>
    </row>
    <row r="18" spans="1:7" ht="15.75" x14ac:dyDescent="0.25">
      <c r="A18" s="46">
        <v>3631</v>
      </c>
      <c r="B18" s="83" t="s">
        <v>70</v>
      </c>
      <c r="C18" s="84">
        <v>0</v>
      </c>
      <c r="D18" s="44">
        <v>0</v>
      </c>
      <c r="E18" s="44">
        <v>0</v>
      </c>
      <c r="F18" s="91">
        <v>0</v>
      </c>
      <c r="G18" t="s">
        <v>153</v>
      </c>
    </row>
    <row r="19" spans="1:7" ht="31.5" x14ac:dyDescent="0.25">
      <c r="A19" s="42" t="s">
        <v>73</v>
      </c>
      <c r="B19" s="83" t="s">
        <v>74</v>
      </c>
      <c r="C19" s="84">
        <v>10000</v>
      </c>
      <c r="D19" s="44">
        <v>7000</v>
      </c>
      <c r="E19" s="44">
        <v>0</v>
      </c>
      <c r="F19" s="91">
        <v>10000</v>
      </c>
    </row>
    <row r="20" spans="1:7" ht="15.75" x14ac:dyDescent="0.25">
      <c r="A20" s="42" t="s">
        <v>77</v>
      </c>
      <c r="B20" s="83" t="s">
        <v>78</v>
      </c>
      <c r="C20" s="84">
        <v>5000</v>
      </c>
      <c r="D20" s="44">
        <v>11000</v>
      </c>
      <c r="E20" s="44">
        <v>12284</v>
      </c>
      <c r="F20" s="91">
        <v>5000</v>
      </c>
      <c r="G20" t="s">
        <v>154</v>
      </c>
    </row>
    <row r="21" spans="1:7" ht="47.25" x14ac:dyDescent="0.25">
      <c r="A21" s="46">
        <v>3723</v>
      </c>
      <c r="B21" s="83" t="s">
        <v>10</v>
      </c>
      <c r="C21" s="84">
        <v>0</v>
      </c>
      <c r="D21" s="44">
        <v>500</v>
      </c>
      <c r="E21" s="44">
        <v>60</v>
      </c>
      <c r="F21" s="91">
        <v>500</v>
      </c>
    </row>
    <row r="22" spans="1:7" ht="31.5" x14ac:dyDescent="0.25">
      <c r="A22" s="42" t="s">
        <v>80</v>
      </c>
      <c r="B22" s="83" t="s">
        <v>81</v>
      </c>
      <c r="C22" s="84">
        <v>270000</v>
      </c>
      <c r="D22" s="44">
        <v>369500</v>
      </c>
      <c r="E22" s="44">
        <v>417718</v>
      </c>
      <c r="F22" s="91">
        <v>370000</v>
      </c>
      <c r="G22" t="s">
        <v>155</v>
      </c>
    </row>
    <row r="23" spans="1:7" ht="15.75" x14ac:dyDescent="0.25">
      <c r="A23" s="42" t="s">
        <v>117</v>
      </c>
      <c r="B23" s="83" t="s">
        <v>118</v>
      </c>
      <c r="C23" s="84">
        <v>80000</v>
      </c>
      <c r="D23" s="44">
        <v>80000</v>
      </c>
      <c r="E23" s="44">
        <v>77200</v>
      </c>
      <c r="F23" s="91">
        <v>80000</v>
      </c>
      <c r="G23" t="s">
        <v>156</v>
      </c>
    </row>
    <row r="24" spans="1:7" ht="31.5" x14ac:dyDescent="0.25">
      <c r="A24" s="42" t="s">
        <v>82</v>
      </c>
      <c r="B24" s="83" t="s">
        <v>4</v>
      </c>
      <c r="C24" s="84">
        <v>0</v>
      </c>
      <c r="D24" s="44">
        <v>71525</v>
      </c>
      <c r="E24" s="44">
        <v>571525</v>
      </c>
      <c r="F24" s="91">
        <v>0</v>
      </c>
    </row>
    <row r="25" spans="1:7" ht="31.5" x14ac:dyDescent="0.25">
      <c r="A25" s="46">
        <v>5512</v>
      </c>
      <c r="B25" s="83" t="s">
        <v>11</v>
      </c>
      <c r="C25" s="84">
        <v>0</v>
      </c>
      <c r="D25" s="44">
        <v>0</v>
      </c>
      <c r="E25" s="332">
        <v>0</v>
      </c>
      <c r="F25" s="91">
        <v>0</v>
      </c>
    </row>
    <row r="26" spans="1:7" ht="15.75" x14ac:dyDescent="0.25">
      <c r="A26" s="42" t="s">
        <v>93</v>
      </c>
      <c r="B26" s="83" t="s">
        <v>5</v>
      </c>
      <c r="C26" s="84">
        <v>800000</v>
      </c>
      <c r="D26" s="44">
        <v>897475</v>
      </c>
      <c r="E26" s="44">
        <v>407634.97</v>
      </c>
      <c r="F26" s="91">
        <v>300000</v>
      </c>
      <c r="G26" t="s">
        <v>157</v>
      </c>
    </row>
    <row r="27" spans="1:7" ht="31.5" x14ac:dyDescent="0.25">
      <c r="A27" s="341">
        <v>6330</v>
      </c>
      <c r="B27" s="83" t="s">
        <v>139</v>
      </c>
      <c r="C27" s="84">
        <v>0</v>
      </c>
      <c r="D27" s="44">
        <v>0</v>
      </c>
      <c r="E27" s="44">
        <v>250000</v>
      </c>
      <c r="F27" s="91"/>
    </row>
    <row r="28" spans="1:7" ht="16.5" thickBot="1" x14ac:dyDescent="0.3">
      <c r="A28" s="93" t="s">
        <v>119</v>
      </c>
      <c r="B28" s="94"/>
      <c r="C28" s="95">
        <f>SUM(C7:C27)</f>
        <v>36664472.666666664</v>
      </c>
      <c r="D28" s="94">
        <f>SUM(D7:D27)</f>
        <v>39506931.629999995</v>
      </c>
      <c r="E28" s="94">
        <f>SUM(E7:E27)</f>
        <v>41380999.479999997</v>
      </c>
      <c r="F28" s="96">
        <f>SUM(F7:F26)</f>
        <v>49759407.100000001</v>
      </c>
    </row>
    <row r="30" spans="1:7" ht="23.25" thickBot="1" x14ac:dyDescent="0.3">
      <c r="A30" s="36" t="s">
        <v>144</v>
      </c>
      <c r="B30" s="37"/>
      <c r="C30" s="37"/>
      <c r="D30" s="37"/>
      <c r="E30" s="37"/>
      <c r="F30" s="37"/>
      <c r="G30" s="37"/>
    </row>
    <row r="31" spans="1:7" ht="32.25" thickBot="1" x14ac:dyDescent="0.3">
      <c r="A31" s="38" t="s">
        <v>12</v>
      </c>
      <c r="B31" s="39" t="s">
        <v>34</v>
      </c>
      <c r="C31" s="211" t="s">
        <v>145</v>
      </c>
      <c r="D31" s="212" t="s">
        <v>146</v>
      </c>
      <c r="E31" s="214" t="s">
        <v>296</v>
      </c>
      <c r="F31" s="211" t="s">
        <v>147</v>
      </c>
      <c r="G31" s="213" t="s">
        <v>17</v>
      </c>
    </row>
    <row r="32" spans="1:7" ht="47.25" x14ac:dyDescent="0.25">
      <c r="A32" s="40" t="s">
        <v>35</v>
      </c>
      <c r="B32" s="41" t="s">
        <v>36</v>
      </c>
      <c r="C32" s="208">
        <v>15000</v>
      </c>
      <c r="D32" s="209">
        <v>35000</v>
      </c>
      <c r="E32" s="215">
        <v>27537</v>
      </c>
      <c r="F32" s="217">
        <v>35000</v>
      </c>
      <c r="G32" s="210">
        <v>0</v>
      </c>
    </row>
    <row r="33" spans="1:9" ht="15.75" x14ac:dyDescent="0.25">
      <c r="A33" s="42" t="s">
        <v>37</v>
      </c>
      <c r="B33" s="43" t="s">
        <v>6</v>
      </c>
      <c r="C33" s="205">
        <v>500000</v>
      </c>
      <c r="D33" s="44">
        <v>10780000</v>
      </c>
      <c r="E33" s="45">
        <v>659469.36</v>
      </c>
      <c r="F33" s="42">
        <v>300000</v>
      </c>
      <c r="G33" s="91">
        <v>18000000</v>
      </c>
      <c r="H33" t="s">
        <v>158</v>
      </c>
    </row>
    <row r="34" spans="1:9" ht="31.5" x14ac:dyDescent="0.25">
      <c r="A34" s="42" t="s">
        <v>38</v>
      </c>
      <c r="B34" s="43" t="s">
        <v>0</v>
      </c>
      <c r="C34" s="205">
        <v>700000</v>
      </c>
      <c r="D34" s="44">
        <v>1900000</v>
      </c>
      <c r="E34" s="45">
        <v>8660</v>
      </c>
      <c r="F34" s="42">
        <v>0</v>
      </c>
      <c r="G34" s="91">
        <v>1600000</v>
      </c>
      <c r="H34" t="s">
        <v>249</v>
      </c>
    </row>
    <row r="35" spans="1:9" ht="15.75" x14ac:dyDescent="0.25">
      <c r="A35" s="42" t="s">
        <v>39</v>
      </c>
      <c r="B35" s="43" t="s">
        <v>40</v>
      </c>
      <c r="C35" s="205">
        <v>0</v>
      </c>
      <c r="D35" s="44">
        <v>0</v>
      </c>
      <c r="E35" s="45">
        <v>0</v>
      </c>
      <c r="F35" s="42">
        <v>0</v>
      </c>
      <c r="G35" s="107"/>
    </row>
    <row r="36" spans="1:9" ht="31.5" x14ac:dyDescent="0.25">
      <c r="A36" s="42" t="s">
        <v>41</v>
      </c>
      <c r="B36" s="43" t="s">
        <v>42</v>
      </c>
      <c r="C36" s="205">
        <v>130000</v>
      </c>
      <c r="D36" s="44">
        <v>130000</v>
      </c>
      <c r="E36" s="45">
        <v>111536</v>
      </c>
      <c r="F36" s="42">
        <v>130000</v>
      </c>
      <c r="G36" s="91">
        <v>0</v>
      </c>
    </row>
    <row r="37" spans="1:9" ht="15.75" x14ac:dyDescent="0.25">
      <c r="A37" s="42" t="s">
        <v>43</v>
      </c>
      <c r="B37" s="43" t="s">
        <v>1</v>
      </c>
      <c r="C37" s="205">
        <v>1200000</v>
      </c>
      <c r="D37" s="44">
        <v>1700000</v>
      </c>
      <c r="E37" s="45">
        <v>1107084.6599999999</v>
      </c>
      <c r="F37" s="42">
        <v>150000</v>
      </c>
      <c r="G37" s="91">
        <v>1000000</v>
      </c>
      <c r="H37" t="s">
        <v>173</v>
      </c>
      <c r="I37" t="s">
        <v>248</v>
      </c>
    </row>
    <row r="38" spans="1:9" ht="31.5" x14ac:dyDescent="0.25">
      <c r="A38" s="42" t="s">
        <v>44</v>
      </c>
      <c r="B38" s="43" t="s">
        <v>2</v>
      </c>
      <c r="C38" s="205">
        <v>2600000</v>
      </c>
      <c r="D38" s="44">
        <v>2835000</v>
      </c>
      <c r="E38" s="45">
        <v>583244.18000000005</v>
      </c>
      <c r="F38" s="42">
        <v>150000</v>
      </c>
      <c r="G38" s="91">
        <f>3900000+250000+3500000</f>
        <v>7650000</v>
      </c>
      <c r="H38" t="s">
        <v>172</v>
      </c>
    </row>
    <row r="39" spans="1:9" ht="15.75" x14ac:dyDescent="0.25">
      <c r="A39" s="42" t="s">
        <v>45</v>
      </c>
      <c r="B39" s="43" t="s">
        <v>46</v>
      </c>
      <c r="C39" s="205">
        <v>50000</v>
      </c>
      <c r="D39" s="44">
        <v>50000</v>
      </c>
      <c r="E39" s="45">
        <v>0</v>
      </c>
      <c r="F39" s="42"/>
      <c r="G39" s="91">
        <v>50000</v>
      </c>
      <c r="H39" t="s">
        <v>159</v>
      </c>
    </row>
    <row r="40" spans="1:9" ht="15.75" x14ac:dyDescent="0.25">
      <c r="A40" s="42" t="s">
        <v>47</v>
      </c>
      <c r="B40" s="43" t="s">
        <v>48</v>
      </c>
      <c r="C40" s="205">
        <v>1400000</v>
      </c>
      <c r="D40" s="44">
        <v>1325000</v>
      </c>
      <c r="E40" s="45">
        <v>1631831.31</v>
      </c>
      <c r="F40" s="42">
        <f>1300000+1278431</f>
        <v>2578431</v>
      </c>
      <c r="G40" s="91">
        <v>0</v>
      </c>
      <c r="H40" t="s">
        <v>174</v>
      </c>
    </row>
    <row r="41" spans="1:9" ht="15.75" x14ac:dyDescent="0.25">
      <c r="A41" s="42" t="s">
        <v>49</v>
      </c>
      <c r="B41" s="43" t="s">
        <v>7</v>
      </c>
      <c r="C41" s="205">
        <v>6450000</v>
      </c>
      <c r="D41" s="44">
        <v>10753374</v>
      </c>
      <c r="E41" s="45">
        <v>11081940.789999999</v>
      </c>
      <c r="F41" s="42">
        <f>3750000+6394000</f>
        <v>10144000</v>
      </c>
      <c r="G41" s="91">
        <v>3000000</v>
      </c>
      <c r="H41" t="s">
        <v>161</v>
      </c>
      <c r="I41" s="243"/>
    </row>
    <row r="42" spans="1:9" ht="15.75" x14ac:dyDescent="0.25">
      <c r="A42" s="46">
        <v>3141</v>
      </c>
      <c r="B42" s="43" t="s">
        <v>140</v>
      </c>
      <c r="C42" s="205">
        <v>0</v>
      </c>
      <c r="D42" s="44">
        <v>501448.84</v>
      </c>
      <c r="E42" s="45">
        <v>225325</v>
      </c>
      <c r="F42" s="42">
        <v>250000</v>
      </c>
      <c r="G42" s="258">
        <v>1200000</v>
      </c>
      <c r="H42" t="s">
        <v>160</v>
      </c>
    </row>
    <row r="43" spans="1:9" ht="15.75" x14ac:dyDescent="0.25">
      <c r="A43" s="42" t="s">
        <v>50</v>
      </c>
      <c r="B43" s="43" t="s">
        <v>51</v>
      </c>
      <c r="C43" s="205">
        <v>6000</v>
      </c>
      <c r="D43" s="44">
        <v>6000</v>
      </c>
      <c r="E43" s="45">
        <v>1600</v>
      </c>
      <c r="F43" s="42">
        <v>6000</v>
      </c>
      <c r="G43" s="91">
        <v>0</v>
      </c>
    </row>
    <row r="44" spans="1:9" ht="15.75" x14ac:dyDescent="0.25">
      <c r="A44" s="42" t="s">
        <v>52</v>
      </c>
      <c r="B44" s="43" t="s">
        <v>53</v>
      </c>
      <c r="C44" s="205">
        <v>40000</v>
      </c>
      <c r="D44" s="44">
        <v>40000</v>
      </c>
      <c r="E44" s="45">
        <v>0</v>
      </c>
      <c r="F44" s="42">
        <v>30000</v>
      </c>
      <c r="G44" s="91">
        <v>0</v>
      </c>
    </row>
    <row r="45" spans="1:9" ht="63" x14ac:dyDescent="0.25">
      <c r="A45" s="42" t="s">
        <v>54</v>
      </c>
      <c r="B45" s="43" t="s">
        <v>55</v>
      </c>
      <c r="C45" s="205">
        <v>0</v>
      </c>
      <c r="D45" s="44">
        <v>0</v>
      </c>
      <c r="E45" s="45">
        <v>0</v>
      </c>
      <c r="F45" s="42">
        <v>0</v>
      </c>
      <c r="G45" s="91">
        <v>0</v>
      </c>
    </row>
    <row r="46" spans="1:9" ht="31.5" x14ac:dyDescent="0.25">
      <c r="A46" s="42" t="s">
        <v>56</v>
      </c>
      <c r="B46" s="43" t="s">
        <v>57</v>
      </c>
      <c r="C46" s="205">
        <v>100000</v>
      </c>
      <c r="D46" s="44">
        <v>86000</v>
      </c>
      <c r="E46" s="45">
        <v>103487.77</v>
      </c>
      <c r="F46" s="42">
        <v>100000</v>
      </c>
      <c r="G46" s="91">
        <v>0</v>
      </c>
    </row>
    <row r="47" spans="1:9" ht="31.5" x14ac:dyDescent="0.25">
      <c r="A47" s="42" t="s">
        <v>58</v>
      </c>
      <c r="B47" s="43" t="s">
        <v>59</v>
      </c>
      <c r="C47" s="205">
        <v>140000</v>
      </c>
      <c r="D47" s="44">
        <v>154000</v>
      </c>
      <c r="E47" s="97">
        <v>178911.8</v>
      </c>
      <c r="F47" s="42">
        <v>150000</v>
      </c>
      <c r="G47" s="91">
        <v>0</v>
      </c>
    </row>
    <row r="48" spans="1:9" ht="31.5" x14ac:dyDescent="0.25">
      <c r="A48" s="42" t="s">
        <v>60</v>
      </c>
      <c r="B48" s="43" t="s">
        <v>61</v>
      </c>
      <c r="C48" s="205">
        <v>30000</v>
      </c>
      <c r="D48" s="44">
        <v>53100</v>
      </c>
      <c r="E48" s="45">
        <v>23590.04</v>
      </c>
      <c r="F48" s="42">
        <v>50000</v>
      </c>
      <c r="G48" s="91">
        <v>0</v>
      </c>
    </row>
    <row r="49" spans="1:10" ht="15.75" x14ac:dyDescent="0.25">
      <c r="A49" s="42" t="s">
        <v>62</v>
      </c>
      <c r="B49" s="43" t="s">
        <v>63</v>
      </c>
      <c r="C49" s="205">
        <v>400000</v>
      </c>
      <c r="D49" s="44">
        <v>780410.16</v>
      </c>
      <c r="E49" s="45">
        <v>778956.26</v>
      </c>
      <c r="F49" s="42">
        <v>50000</v>
      </c>
      <c r="G49" s="107"/>
    </row>
    <row r="50" spans="1:10" ht="31.5" x14ac:dyDescent="0.25">
      <c r="A50" s="42" t="s">
        <v>64</v>
      </c>
      <c r="B50" s="43" t="s">
        <v>65</v>
      </c>
      <c r="C50" s="205">
        <v>50000</v>
      </c>
      <c r="D50" s="44">
        <v>4987</v>
      </c>
      <c r="E50" s="45">
        <v>0</v>
      </c>
      <c r="F50" s="42">
        <v>50000</v>
      </c>
      <c r="G50" s="91">
        <v>0</v>
      </c>
    </row>
    <row r="51" spans="1:10" ht="31.5" x14ac:dyDescent="0.25">
      <c r="A51" s="42" t="s">
        <v>66</v>
      </c>
      <c r="B51" s="43" t="s">
        <v>67</v>
      </c>
      <c r="C51" s="205">
        <v>300000</v>
      </c>
      <c r="D51" s="44">
        <v>2311000</v>
      </c>
      <c r="E51" s="45">
        <v>2092397.76</v>
      </c>
      <c r="F51" s="42">
        <v>200000</v>
      </c>
      <c r="G51" s="91">
        <f>500000+800000</f>
        <v>1300000</v>
      </c>
      <c r="H51" t="s">
        <v>171</v>
      </c>
    </row>
    <row r="52" spans="1:10" ht="15.75" x14ac:dyDescent="0.25">
      <c r="A52" s="42" t="s">
        <v>68</v>
      </c>
      <c r="B52" s="43" t="s">
        <v>3</v>
      </c>
      <c r="C52" s="205">
        <v>1700000</v>
      </c>
      <c r="D52" s="44">
        <v>1499000</v>
      </c>
      <c r="E52" s="45">
        <v>661769.73</v>
      </c>
      <c r="F52" s="42">
        <v>1700000</v>
      </c>
      <c r="G52" s="91">
        <f>1500000+70000</f>
        <v>1570000</v>
      </c>
      <c r="H52" t="s">
        <v>170</v>
      </c>
      <c r="I52" t="s">
        <v>162</v>
      </c>
    </row>
    <row r="53" spans="1:10" ht="15.75" x14ac:dyDescent="0.25">
      <c r="A53" s="46">
        <v>3613</v>
      </c>
      <c r="B53" s="43" t="s">
        <v>116</v>
      </c>
      <c r="C53" s="205"/>
      <c r="D53" s="44"/>
      <c r="E53" s="97">
        <v>0</v>
      </c>
      <c r="F53" s="42">
        <v>0</v>
      </c>
      <c r="G53" s="91">
        <v>0</v>
      </c>
    </row>
    <row r="54" spans="1:10" ht="15.75" x14ac:dyDescent="0.25">
      <c r="A54" s="42" t="s">
        <v>69</v>
      </c>
      <c r="B54" s="43" t="s">
        <v>70</v>
      </c>
      <c r="C54" s="205">
        <v>5300000</v>
      </c>
      <c r="D54" s="44">
        <v>3031138</v>
      </c>
      <c r="E54" s="45">
        <v>686705.38</v>
      </c>
      <c r="F54" s="42">
        <v>700000</v>
      </c>
      <c r="G54" s="258">
        <v>2000000</v>
      </c>
      <c r="H54" t="s">
        <v>163</v>
      </c>
    </row>
    <row r="55" spans="1:10" ht="15.75" x14ac:dyDescent="0.25">
      <c r="A55" s="42" t="s">
        <v>71</v>
      </c>
      <c r="B55" s="43" t="s">
        <v>8</v>
      </c>
      <c r="C55" s="205">
        <v>300000</v>
      </c>
      <c r="D55" s="44">
        <v>300000</v>
      </c>
      <c r="E55" s="45">
        <v>305544</v>
      </c>
      <c r="F55" s="42">
        <v>0</v>
      </c>
      <c r="G55" s="91">
        <v>150000</v>
      </c>
      <c r="H55" t="s">
        <v>164</v>
      </c>
    </row>
    <row r="56" spans="1:10" ht="15.75" x14ac:dyDescent="0.25">
      <c r="A56" s="42" t="s">
        <v>72</v>
      </c>
      <c r="B56" s="43" t="s">
        <v>9</v>
      </c>
      <c r="C56" s="205">
        <v>800000</v>
      </c>
      <c r="D56" s="44">
        <v>1361196</v>
      </c>
      <c r="E56" s="45">
        <v>535932</v>
      </c>
      <c r="F56" s="42">
        <v>0</v>
      </c>
      <c r="G56" s="91">
        <v>150000</v>
      </c>
      <c r="H56" t="s">
        <v>165</v>
      </c>
      <c r="J56" t="s">
        <v>247</v>
      </c>
    </row>
    <row r="57" spans="1:10" ht="31.5" x14ac:dyDescent="0.25">
      <c r="A57" s="42" t="s">
        <v>73</v>
      </c>
      <c r="B57" s="43" t="s">
        <v>74</v>
      </c>
      <c r="C57" s="205">
        <v>5000</v>
      </c>
      <c r="D57" s="44">
        <v>5000</v>
      </c>
      <c r="E57" s="45">
        <v>0</v>
      </c>
      <c r="F57" s="42">
        <v>5000</v>
      </c>
      <c r="G57" s="91">
        <v>0</v>
      </c>
    </row>
    <row r="58" spans="1:10" ht="31.5" x14ac:dyDescent="0.25">
      <c r="A58" s="42" t="s">
        <v>75</v>
      </c>
      <c r="B58" s="43" t="s">
        <v>76</v>
      </c>
      <c r="C58" s="205">
        <v>150000</v>
      </c>
      <c r="D58" s="44">
        <v>111524</v>
      </c>
      <c r="E58" s="45">
        <v>23474</v>
      </c>
      <c r="F58" s="42">
        <v>150000</v>
      </c>
      <c r="G58" s="91">
        <v>0</v>
      </c>
    </row>
    <row r="59" spans="1:10" ht="15.75" x14ac:dyDescent="0.25">
      <c r="A59" s="42" t="s">
        <v>77</v>
      </c>
      <c r="B59" s="43" t="s">
        <v>78</v>
      </c>
      <c r="C59" s="205">
        <v>1600000</v>
      </c>
      <c r="D59" s="44">
        <v>1605500</v>
      </c>
      <c r="E59" s="45">
        <v>1815860.78</v>
      </c>
      <c r="F59" s="42">
        <v>2000000</v>
      </c>
      <c r="G59" s="91">
        <v>0</v>
      </c>
    </row>
    <row r="60" spans="1:10" ht="47.25" x14ac:dyDescent="0.25">
      <c r="A60" s="42" t="s">
        <v>79</v>
      </c>
      <c r="B60" s="43" t="s">
        <v>10</v>
      </c>
      <c r="C60" s="205">
        <v>1030000</v>
      </c>
      <c r="D60" s="44">
        <v>1030000</v>
      </c>
      <c r="E60" s="45">
        <v>873561.65</v>
      </c>
      <c r="F60" s="42">
        <v>1000000</v>
      </c>
      <c r="G60" s="91">
        <v>0</v>
      </c>
    </row>
    <row r="61" spans="1:10" ht="31.5" x14ac:dyDescent="0.25">
      <c r="A61" s="42" t="s">
        <v>80</v>
      </c>
      <c r="B61" s="43" t="s">
        <v>81</v>
      </c>
      <c r="C61" s="205">
        <v>300000</v>
      </c>
      <c r="D61" s="44">
        <v>300000</v>
      </c>
      <c r="E61" s="45">
        <v>342927.2</v>
      </c>
      <c r="F61" s="42">
        <v>400000</v>
      </c>
      <c r="G61" s="91">
        <v>0</v>
      </c>
    </row>
    <row r="62" spans="1:10" ht="31.5" x14ac:dyDescent="0.25">
      <c r="A62" s="42" t="s">
        <v>82</v>
      </c>
      <c r="B62" s="43" t="s">
        <v>4</v>
      </c>
      <c r="C62" s="205">
        <v>6000000</v>
      </c>
      <c r="D62" s="44">
        <v>4505500</v>
      </c>
      <c r="E62" s="45">
        <v>4187256.47</v>
      </c>
      <c r="F62" s="218">
        <v>4000000</v>
      </c>
      <c r="G62" s="206">
        <f>1200000+300000+300000+500000</f>
        <v>2300000</v>
      </c>
      <c r="H62" t="s">
        <v>255</v>
      </c>
    </row>
    <row r="63" spans="1:10" ht="31.5" x14ac:dyDescent="0.25">
      <c r="A63" s="42" t="s">
        <v>83</v>
      </c>
      <c r="B63" s="43" t="s">
        <v>84</v>
      </c>
      <c r="C63" s="205">
        <v>0</v>
      </c>
      <c r="D63" s="44">
        <v>0</v>
      </c>
      <c r="E63" s="45">
        <v>0</v>
      </c>
      <c r="F63" s="42">
        <v>0</v>
      </c>
      <c r="G63" s="91">
        <v>0</v>
      </c>
    </row>
    <row r="64" spans="1:10" ht="47.25" x14ac:dyDescent="0.25">
      <c r="A64" s="42" t="s">
        <v>85</v>
      </c>
      <c r="B64" s="43" t="s">
        <v>86</v>
      </c>
      <c r="C64" s="205">
        <v>0</v>
      </c>
      <c r="D64" s="44">
        <v>0</v>
      </c>
      <c r="E64" s="45">
        <v>0</v>
      </c>
      <c r="F64" s="42">
        <v>0</v>
      </c>
      <c r="G64" s="91">
        <v>0</v>
      </c>
    </row>
    <row r="65" spans="1:10" ht="31.5" x14ac:dyDescent="0.25">
      <c r="A65" s="46">
        <v>4379</v>
      </c>
      <c r="B65" s="43" t="s">
        <v>141</v>
      </c>
      <c r="C65" s="205">
        <v>0</v>
      </c>
      <c r="D65" s="44">
        <v>24000</v>
      </c>
      <c r="E65" s="45">
        <v>9000</v>
      </c>
      <c r="F65" s="42">
        <v>24000</v>
      </c>
      <c r="G65" s="91">
        <v>0</v>
      </c>
    </row>
    <row r="66" spans="1:10" ht="15.75" x14ac:dyDescent="0.25">
      <c r="A66" s="42" t="s">
        <v>87</v>
      </c>
      <c r="B66" s="43" t="s">
        <v>88</v>
      </c>
      <c r="C66" s="205">
        <v>30000</v>
      </c>
      <c r="D66" s="44">
        <v>30000</v>
      </c>
      <c r="E66" s="45">
        <v>0</v>
      </c>
      <c r="F66" s="42">
        <v>30000</v>
      </c>
      <c r="G66" s="91">
        <v>0</v>
      </c>
    </row>
    <row r="67" spans="1:10" ht="31.5" x14ac:dyDescent="0.25">
      <c r="A67" s="42" t="s">
        <v>89</v>
      </c>
      <c r="B67" s="43" t="s">
        <v>11</v>
      </c>
      <c r="C67" s="205">
        <v>1550000</v>
      </c>
      <c r="D67" s="44">
        <v>1550000</v>
      </c>
      <c r="E67" s="45">
        <v>1236198.9099999999</v>
      </c>
      <c r="F67" s="42">
        <v>250000</v>
      </c>
      <c r="G67" s="258">
        <f>700000+420000+2500000</f>
        <v>3620000</v>
      </c>
      <c r="H67" t="s">
        <v>261</v>
      </c>
    </row>
    <row r="68" spans="1:10" ht="15.75" x14ac:dyDescent="0.25">
      <c r="A68" s="42" t="s">
        <v>90</v>
      </c>
      <c r="B68" s="43" t="s">
        <v>91</v>
      </c>
      <c r="C68" s="205">
        <v>1700000</v>
      </c>
      <c r="D68" s="44">
        <v>1647000</v>
      </c>
      <c r="E68" s="45">
        <v>1627190</v>
      </c>
      <c r="F68" s="42">
        <v>1700000</v>
      </c>
      <c r="G68" s="91">
        <v>0</v>
      </c>
    </row>
    <row r="69" spans="1:10" ht="15.75" x14ac:dyDescent="0.25">
      <c r="A69" s="46">
        <v>6114</v>
      </c>
      <c r="B69" s="43" t="s">
        <v>142</v>
      </c>
      <c r="C69" s="205">
        <v>0</v>
      </c>
      <c r="D69" s="44">
        <v>38319</v>
      </c>
      <c r="E69" s="45">
        <v>32500</v>
      </c>
      <c r="F69" s="42">
        <v>0</v>
      </c>
      <c r="G69" s="107"/>
    </row>
    <row r="70" spans="1:10" ht="31.5" x14ac:dyDescent="0.25">
      <c r="A70" s="46">
        <v>6115</v>
      </c>
      <c r="B70" s="43" t="s">
        <v>92</v>
      </c>
      <c r="C70" s="205">
        <v>0</v>
      </c>
      <c r="D70" s="44">
        <v>0</v>
      </c>
      <c r="E70" s="45">
        <v>0</v>
      </c>
      <c r="F70" s="42">
        <v>40000</v>
      </c>
      <c r="G70" s="107"/>
    </row>
    <row r="71" spans="1:10" ht="15.75" x14ac:dyDescent="0.25">
      <c r="A71" s="42" t="s">
        <v>93</v>
      </c>
      <c r="B71" s="43" t="s">
        <v>5</v>
      </c>
      <c r="C71" s="205">
        <v>6500000</v>
      </c>
      <c r="D71" s="44">
        <v>7135689</v>
      </c>
      <c r="E71" s="45">
        <v>7725773.21</v>
      </c>
      <c r="F71" s="218">
        <v>7000000</v>
      </c>
      <c r="G71" s="206">
        <v>2480000</v>
      </c>
      <c r="H71" t="s">
        <v>166</v>
      </c>
      <c r="I71" t="s">
        <v>186</v>
      </c>
    </row>
    <row r="72" spans="1:10" ht="31.5" x14ac:dyDescent="0.25">
      <c r="A72" s="42" t="s">
        <v>94</v>
      </c>
      <c r="B72" s="43" t="s">
        <v>95</v>
      </c>
      <c r="C72" s="205">
        <v>0</v>
      </c>
      <c r="D72" s="44">
        <v>0</v>
      </c>
      <c r="E72" s="45">
        <v>0</v>
      </c>
      <c r="F72" s="42">
        <v>0</v>
      </c>
      <c r="G72" s="91">
        <v>0</v>
      </c>
    </row>
    <row r="73" spans="1:10" ht="15.75" x14ac:dyDescent="0.25">
      <c r="A73" s="42" t="s">
        <v>96</v>
      </c>
      <c r="B73" s="43" t="s">
        <v>97</v>
      </c>
      <c r="C73" s="205">
        <v>480000</v>
      </c>
      <c r="D73" s="44">
        <v>551000</v>
      </c>
      <c r="E73" s="45">
        <v>546882.81000000006</v>
      </c>
      <c r="F73" s="42">
        <v>600000</v>
      </c>
      <c r="G73" s="91">
        <v>0</v>
      </c>
    </row>
    <row r="74" spans="1:10" ht="15.75" x14ac:dyDescent="0.25">
      <c r="A74" s="47" t="s">
        <v>98</v>
      </c>
      <c r="B74" s="48" t="s">
        <v>99</v>
      </c>
      <c r="C74" s="205">
        <v>0</v>
      </c>
      <c r="D74" s="44">
        <v>0</v>
      </c>
      <c r="E74" s="45">
        <v>0</v>
      </c>
      <c r="F74" s="42">
        <v>0</v>
      </c>
      <c r="G74" s="91">
        <v>0</v>
      </c>
    </row>
    <row r="75" spans="1:10" ht="31.5" x14ac:dyDescent="0.25">
      <c r="A75" s="77">
        <v>6330</v>
      </c>
      <c r="B75" s="48" t="s">
        <v>139</v>
      </c>
      <c r="C75" s="205">
        <v>0</v>
      </c>
      <c r="D75" s="44">
        <v>0</v>
      </c>
      <c r="E75" s="45">
        <v>250000</v>
      </c>
      <c r="F75" s="42">
        <v>0</v>
      </c>
      <c r="G75" s="91">
        <v>0</v>
      </c>
    </row>
    <row r="76" spans="1:10" ht="15.75" x14ac:dyDescent="0.25">
      <c r="A76" s="77">
        <v>6402</v>
      </c>
      <c r="B76" s="48" t="s">
        <v>297</v>
      </c>
      <c r="C76" s="333">
        <v>0</v>
      </c>
      <c r="D76" s="334">
        <v>4263</v>
      </c>
      <c r="E76" s="335">
        <v>4263</v>
      </c>
      <c r="F76" s="47">
        <v>0</v>
      </c>
      <c r="G76" s="336">
        <v>0</v>
      </c>
    </row>
    <row r="77" spans="1:10" ht="16.5" thickBot="1" x14ac:dyDescent="0.3">
      <c r="A77" s="49" t="s">
        <v>100</v>
      </c>
      <c r="B77" s="202"/>
      <c r="C77" s="207">
        <f>SUM(C32:C76)</f>
        <v>41556000</v>
      </c>
      <c r="D77" s="94">
        <f>SUM(D32:D76)</f>
        <v>58174449</v>
      </c>
      <c r="E77" s="216">
        <f>SUM(E32:E76)</f>
        <v>39480411.07</v>
      </c>
      <c r="F77" s="93">
        <f>SUM(F32:F76)</f>
        <v>33972431</v>
      </c>
      <c r="G77" s="96">
        <f>SUM(G32:G76)</f>
        <v>46070000</v>
      </c>
      <c r="H77" s="76"/>
    </row>
    <row r="78" spans="1:10" ht="15.75" x14ac:dyDescent="0.25">
      <c r="A78" s="271"/>
      <c r="B78" s="272"/>
      <c r="C78" s="203"/>
      <c r="D78" s="204"/>
      <c r="E78" s="204"/>
      <c r="F78" s="204"/>
      <c r="G78" s="9"/>
    </row>
    <row r="79" spans="1:10" ht="15.75" x14ac:dyDescent="0.25">
      <c r="A79" s="273" t="s">
        <v>111</v>
      </c>
      <c r="B79" s="273"/>
      <c r="C79" s="50">
        <f>C77</f>
        <v>41556000</v>
      </c>
      <c r="D79" s="50">
        <f t="shared" ref="D79:F79" si="0">D77</f>
        <v>58174449</v>
      </c>
      <c r="E79" s="50">
        <f t="shared" si="0"/>
        <v>39480411.07</v>
      </c>
      <c r="F79" s="50">
        <f t="shared" si="0"/>
        <v>33972431</v>
      </c>
      <c r="G79" s="76">
        <f>SUM(F77:G77)</f>
        <v>80042431</v>
      </c>
      <c r="I79" t="s">
        <v>264</v>
      </c>
      <c r="J79" s="76">
        <f>F77</f>
        <v>33972431</v>
      </c>
    </row>
    <row r="80" spans="1:10" ht="15.75" x14ac:dyDescent="0.25">
      <c r="A80" s="274" t="s">
        <v>120</v>
      </c>
      <c r="B80" s="274"/>
      <c r="C80" s="50">
        <f>C28</f>
        <v>36664472.666666664</v>
      </c>
      <c r="D80" s="50">
        <f t="shared" ref="D80:F80" si="1">D28</f>
        <v>39506931.629999995</v>
      </c>
      <c r="E80" s="50">
        <f t="shared" si="1"/>
        <v>41380999.479999997</v>
      </c>
      <c r="F80" s="50">
        <f t="shared" si="1"/>
        <v>49759407.100000001</v>
      </c>
      <c r="I80" t="s">
        <v>265</v>
      </c>
      <c r="J80" s="76">
        <f>G77</f>
        <v>46070000</v>
      </c>
    </row>
    <row r="81" spans="1:10" ht="15.75" x14ac:dyDescent="0.25">
      <c r="A81" s="275" t="s">
        <v>121</v>
      </c>
      <c r="B81" s="276"/>
      <c r="C81" s="50">
        <f>C79-C80</f>
        <v>4891527.3333333358</v>
      </c>
      <c r="D81" s="50">
        <f t="shared" ref="D81" si="2">D79-D80</f>
        <v>18667517.370000005</v>
      </c>
      <c r="E81" s="50">
        <f>E79-E80</f>
        <v>-1900588.4099999964</v>
      </c>
      <c r="F81" s="50">
        <f>F79-F80</f>
        <v>-15786976.100000001</v>
      </c>
      <c r="I81" s="12" t="s">
        <v>263</v>
      </c>
      <c r="J81" s="259">
        <f>G79</f>
        <v>80042431</v>
      </c>
    </row>
    <row r="82" spans="1:10" ht="15.75" x14ac:dyDescent="0.25">
      <c r="A82" s="67" t="s">
        <v>122</v>
      </c>
      <c r="B82" s="67"/>
      <c r="C82" s="67"/>
      <c r="D82" s="67"/>
      <c r="E82" s="67"/>
      <c r="G82" s="219" t="s">
        <v>17</v>
      </c>
      <c r="J82" s="219"/>
    </row>
    <row r="83" spans="1:10" ht="15.75" x14ac:dyDescent="0.25">
      <c r="A83" s="67"/>
      <c r="B83" s="67"/>
      <c r="C83" s="67"/>
      <c r="D83" s="67"/>
      <c r="E83" s="67"/>
      <c r="F83" s="67" t="s">
        <v>103</v>
      </c>
      <c r="G83" s="76">
        <v>-18000000</v>
      </c>
      <c r="I83" s="67" t="s">
        <v>103</v>
      </c>
      <c r="J83" s="76">
        <v>18000000</v>
      </c>
    </row>
    <row r="84" spans="1:10" ht="15.75" x14ac:dyDescent="0.25">
      <c r="A84" s="67" t="s">
        <v>123</v>
      </c>
      <c r="B84" s="67"/>
      <c r="C84" s="67" t="s">
        <v>124</v>
      </c>
      <c r="D84" s="67"/>
      <c r="E84" s="67"/>
      <c r="F84" s="67" t="s">
        <v>167</v>
      </c>
      <c r="G84" s="76">
        <v>-12452187.939999999</v>
      </c>
      <c r="I84" s="67" t="s">
        <v>167</v>
      </c>
      <c r="J84" s="76">
        <v>12452187.939999999</v>
      </c>
    </row>
    <row r="85" spans="1:10" ht="15.75" x14ac:dyDescent="0.25">
      <c r="F85" s="67" t="s">
        <v>168</v>
      </c>
      <c r="G85" s="76">
        <f>F81</f>
        <v>-15786976.100000001</v>
      </c>
      <c r="I85" s="67" t="s">
        <v>262</v>
      </c>
      <c r="J85" s="76">
        <f>F80</f>
        <v>49759407.100000001</v>
      </c>
    </row>
    <row r="86" spans="1:10" ht="15.75" x14ac:dyDescent="0.25">
      <c r="F86" s="75" t="s">
        <v>169</v>
      </c>
      <c r="G86" s="76">
        <f>G77+G83+G84+G85</f>
        <v>-169164.04000000097</v>
      </c>
      <c r="I86" s="75" t="s">
        <v>169</v>
      </c>
      <c r="J86" s="76">
        <f>J81-J83-J84-J85</f>
        <v>-169164.03999999911</v>
      </c>
    </row>
    <row r="87" spans="1:10" ht="15.75" x14ac:dyDescent="0.25">
      <c r="B87" s="342" t="s">
        <v>299</v>
      </c>
      <c r="F87" s="75" t="s">
        <v>175</v>
      </c>
      <c r="G87" s="76">
        <f>'Dotace 2025'!G30</f>
        <v>0</v>
      </c>
      <c r="I87" s="75" t="s">
        <v>175</v>
      </c>
      <c r="J87" s="76">
        <f>'Dotace 2025'!J30</f>
        <v>0</v>
      </c>
    </row>
    <row r="88" spans="1:10" ht="15.75" x14ac:dyDescent="0.25">
      <c r="F88" s="75" t="s">
        <v>176</v>
      </c>
      <c r="G88" s="76">
        <f>G86-G87</f>
        <v>-169164.04000000097</v>
      </c>
      <c r="I88" s="75" t="s">
        <v>176</v>
      </c>
      <c r="J88" s="76">
        <f>J86-J87</f>
        <v>-169164.03999999911</v>
      </c>
    </row>
    <row r="89" spans="1:10" x14ac:dyDescent="0.25">
      <c r="G89" t="s">
        <v>256</v>
      </c>
      <c r="J89" t="s">
        <v>256</v>
      </c>
    </row>
  </sheetData>
  <mergeCells count="4">
    <mergeCell ref="A78:B78"/>
    <mergeCell ref="A79:B79"/>
    <mergeCell ref="A80:B80"/>
    <mergeCell ref="A81:B8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5D39-51FA-44FA-A9AD-2943F0A11F3E}">
  <dimension ref="B3:F29"/>
  <sheetViews>
    <sheetView workbookViewId="0">
      <selection activeCell="E30" sqref="E30"/>
    </sheetView>
  </sheetViews>
  <sheetFormatPr defaultRowHeight="15" x14ac:dyDescent="0.25"/>
  <cols>
    <col min="2" max="2" width="15.85546875" customWidth="1"/>
    <col min="3" max="3" width="29.28515625" customWidth="1"/>
    <col min="4" max="4" width="18.85546875" bestFit="1" customWidth="1"/>
    <col min="5" max="5" width="70.7109375" customWidth="1"/>
  </cols>
  <sheetData>
    <row r="3" spans="2:6" x14ac:dyDescent="0.25">
      <c r="B3" t="s">
        <v>187</v>
      </c>
    </row>
    <row r="4" spans="2:6" x14ac:dyDescent="0.25">
      <c r="B4" s="168" t="s">
        <v>222</v>
      </c>
      <c r="C4" s="168"/>
    </row>
    <row r="5" spans="2:6" x14ac:dyDescent="0.25">
      <c r="B5" s="164"/>
      <c r="C5" s="164"/>
      <c r="D5" s="164"/>
      <c r="E5" s="164"/>
    </row>
    <row r="6" spans="2:6" x14ac:dyDescent="0.25">
      <c r="B6" s="197">
        <v>2212</v>
      </c>
      <c r="C6" s="197" t="s">
        <v>6</v>
      </c>
      <c r="D6" s="198">
        <v>18000000</v>
      </c>
      <c r="E6" s="197" t="s">
        <v>188</v>
      </c>
      <c r="F6" s="199"/>
    </row>
    <row r="7" spans="2:6" x14ac:dyDescent="0.25">
      <c r="B7" s="277" t="s">
        <v>38</v>
      </c>
      <c r="C7" s="278" t="s">
        <v>0</v>
      </c>
      <c r="D7" s="200">
        <v>1200000</v>
      </c>
      <c r="E7" s="198" t="s">
        <v>250</v>
      </c>
      <c r="F7" s="199"/>
    </row>
    <row r="8" spans="2:6" x14ac:dyDescent="0.25">
      <c r="B8" s="277"/>
      <c r="C8" s="278"/>
      <c r="D8" s="200">
        <v>400000</v>
      </c>
      <c r="E8" s="197" t="s">
        <v>189</v>
      </c>
      <c r="F8" s="199"/>
    </row>
    <row r="9" spans="2:6" ht="15.75" x14ac:dyDescent="0.25">
      <c r="B9" s="165" t="s">
        <v>43</v>
      </c>
      <c r="C9" s="166" t="s">
        <v>1</v>
      </c>
      <c r="D9" s="200">
        <v>1000000</v>
      </c>
      <c r="E9" s="197" t="s">
        <v>190</v>
      </c>
      <c r="F9" s="199" t="s">
        <v>251</v>
      </c>
    </row>
    <row r="10" spans="2:6" x14ac:dyDescent="0.25">
      <c r="B10" s="277" t="s">
        <v>44</v>
      </c>
      <c r="C10" s="278" t="s">
        <v>2</v>
      </c>
      <c r="D10" s="198">
        <v>3900000</v>
      </c>
      <c r="E10" s="261" t="s">
        <v>191</v>
      </c>
      <c r="F10" s="199"/>
    </row>
    <row r="11" spans="2:6" x14ac:dyDescent="0.25">
      <c r="B11" s="277"/>
      <c r="C11" s="278"/>
      <c r="D11" s="198">
        <v>3500000</v>
      </c>
      <c r="E11" s="197" t="s">
        <v>221</v>
      </c>
      <c r="F11" s="199"/>
    </row>
    <row r="12" spans="2:6" ht="15.75" x14ac:dyDescent="0.25">
      <c r="B12" s="165" t="s">
        <v>49</v>
      </c>
      <c r="C12" s="166" t="s">
        <v>7</v>
      </c>
      <c r="D12" s="198">
        <v>3000000</v>
      </c>
      <c r="E12" s="197" t="s">
        <v>161</v>
      </c>
      <c r="F12" s="199"/>
    </row>
    <row r="13" spans="2:6" ht="15.75" x14ac:dyDescent="0.25">
      <c r="B13" s="167">
        <v>3141</v>
      </c>
      <c r="C13" s="166" t="s">
        <v>140</v>
      </c>
      <c r="D13" s="198">
        <v>900000</v>
      </c>
      <c r="E13" s="197" t="s">
        <v>192</v>
      </c>
      <c r="F13" s="199"/>
    </row>
    <row r="14" spans="2:6" x14ac:dyDescent="0.25">
      <c r="B14" s="277" t="s">
        <v>66</v>
      </c>
      <c r="C14" s="278" t="s">
        <v>67</v>
      </c>
      <c r="D14" s="198">
        <v>500000</v>
      </c>
      <c r="E14" s="197" t="s">
        <v>193</v>
      </c>
      <c r="F14" s="199"/>
    </row>
    <row r="15" spans="2:6" x14ac:dyDescent="0.25">
      <c r="B15" s="277"/>
      <c r="C15" s="278"/>
      <c r="D15" s="198">
        <v>800000</v>
      </c>
      <c r="E15" s="197" t="s">
        <v>206</v>
      </c>
      <c r="F15" s="199"/>
    </row>
    <row r="16" spans="2:6" x14ac:dyDescent="0.25">
      <c r="B16" s="277" t="s">
        <v>68</v>
      </c>
      <c r="C16" s="278" t="s">
        <v>3</v>
      </c>
      <c r="D16" s="198">
        <v>1500000</v>
      </c>
      <c r="E16" s="197" t="s">
        <v>194</v>
      </c>
      <c r="F16" s="199"/>
    </row>
    <row r="17" spans="2:6" x14ac:dyDescent="0.25">
      <c r="B17" s="277"/>
      <c r="C17" s="278"/>
      <c r="D17" s="198">
        <v>70000</v>
      </c>
      <c r="E17" s="197" t="s">
        <v>195</v>
      </c>
      <c r="F17" s="199"/>
    </row>
    <row r="18" spans="2:6" ht="15.75" x14ac:dyDescent="0.25">
      <c r="B18" s="165" t="s">
        <v>69</v>
      </c>
      <c r="C18" s="166" t="s">
        <v>70</v>
      </c>
      <c r="D18" s="198">
        <v>2000000</v>
      </c>
      <c r="E18" s="197" t="s">
        <v>196</v>
      </c>
      <c r="F18" s="199"/>
    </row>
    <row r="19" spans="2:6" ht="15.75" x14ac:dyDescent="0.25">
      <c r="B19" s="165" t="s">
        <v>71</v>
      </c>
      <c r="C19" s="166" t="s">
        <v>8</v>
      </c>
      <c r="D19" s="198">
        <v>150000</v>
      </c>
      <c r="E19" s="197" t="s">
        <v>197</v>
      </c>
      <c r="F19" s="199"/>
    </row>
    <row r="20" spans="2:6" ht="15.75" x14ac:dyDescent="0.25">
      <c r="B20" s="165" t="s">
        <v>72</v>
      </c>
      <c r="C20" s="166" t="s">
        <v>9</v>
      </c>
      <c r="D20" s="198">
        <v>200000</v>
      </c>
      <c r="E20" s="197" t="s">
        <v>198</v>
      </c>
      <c r="F20" s="199"/>
    </row>
    <row r="21" spans="2:6" x14ac:dyDescent="0.25">
      <c r="B21" s="277" t="s">
        <v>82</v>
      </c>
      <c r="C21" s="278" t="s">
        <v>4</v>
      </c>
      <c r="D21" s="201">
        <v>2400000</v>
      </c>
      <c r="E21" s="197" t="s">
        <v>199</v>
      </c>
      <c r="F21" s="199"/>
    </row>
    <row r="22" spans="2:6" x14ac:dyDescent="0.25">
      <c r="B22" s="277"/>
      <c r="C22" s="278"/>
      <c r="D22" s="198">
        <v>1200000</v>
      </c>
      <c r="E22" s="197" t="s">
        <v>200</v>
      </c>
      <c r="F22" s="199" t="s">
        <v>252</v>
      </c>
    </row>
    <row r="23" spans="2:6" x14ac:dyDescent="0.25">
      <c r="B23" s="277"/>
      <c r="C23" s="278"/>
      <c r="D23" s="198">
        <v>300000</v>
      </c>
      <c r="E23" s="197" t="s">
        <v>201</v>
      </c>
      <c r="F23" s="199"/>
    </row>
    <row r="24" spans="2:6" x14ac:dyDescent="0.25">
      <c r="B24" s="277"/>
      <c r="C24" s="278"/>
      <c r="D24" s="198">
        <v>300000</v>
      </c>
      <c r="E24" s="197" t="s">
        <v>202</v>
      </c>
      <c r="F24" s="199"/>
    </row>
    <row r="25" spans="2:6" x14ac:dyDescent="0.25">
      <c r="B25" s="277"/>
      <c r="C25" s="278"/>
      <c r="D25" s="198">
        <v>500000</v>
      </c>
      <c r="E25" s="197" t="s">
        <v>203</v>
      </c>
      <c r="F25" s="199"/>
    </row>
    <row r="26" spans="2:6" x14ac:dyDescent="0.25">
      <c r="B26" s="277" t="s">
        <v>89</v>
      </c>
      <c r="C26" s="278" t="s">
        <v>11</v>
      </c>
      <c r="D26" s="200">
        <v>1100000</v>
      </c>
      <c r="E26" s="197" t="s">
        <v>253</v>
      </c>
      <c r="F26" s="242"/>
    </row>
    <row r="27" spans="2:6" x14ac:dyDescent="0.25">
      <c r="B27" s="277"/>
      <c r="C27" s="278"/>
      <c r="D27" s="200">
        <v>420000</v>
      </c>
      <c r="E27" s="197" t="s">
        <v>254</v>
      </c>
      <c r="F27" s="199"/>
    </row>
    <row r="28" spans="2:6" x14ac:dyDescent="0.25">
      <c r="B28" s="277"/>
      <c r="C28" s="278"/>
      <c r="D28" s="201">
        <v>350000</v>
      </c>
      <c r="E28" s="279" t="s">
        <v>271</v>
      </c>
      <c r="F28" s="199"/>
    </row>
    <row r="29" spans="2:6" x14ac:dyDescent="0.25">
      <c r="B29" s="277"/>
      <c r="C29" s="278"/>
      <c r="D29" s="198">
        <v>700000</v>
      </c>
      <c r="E29" s="197" t="s">
        <v>204</v>
      </c>
      <c r="F29" s="199"/>
    </row>
  </sheetData>
  <mergeCells count="12">
    <mergeCell ref="B26:B29"/>
    <mergeCell ref="C26:C29"/>
    <mergeCell ref="B21:B25"/>
    <mergeCell ref="C21:C25"/>
    <mergeCell ref="B7:B8"/>
    <mergeCell ref="C7:C8"/>
    <mergeCell ref="B14:B15"/>
    <mergeCell ref="C14:C15"/>
    <mergeCell ref="B16:B17"/>
    <mergeCell ref="C16:C17"/>
    <mergeCell ref="B10:B11"/>
    <mergeCell ref="C10:C1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246CD-23F2-4504-94B0-B11933D99BF3}">
  <dimension ref="B1:L30"/>
  <sheetViews>
    <sheetView workbookViewId="0">
      <selection activeCell="K26" sqref="K26"/>
    </sheetView>
  </sheetViews>
  <sheetFormatPr defaultRowHeight="15" x14ac:dyDescent="0.25"/>
  <cols>
    <col min="2" max="2" width="42.5703125" customWidth="1"/>
    <col min="3" max="3" width="18.85546875" customWidth="1"/>
    <col min="4" max="4" width="17.28515625" customWidth="1"/>
    <col min="5" max="5" width="34.85546875" bestFit="1" customWidth="1"/>
    <col min="6" max="6" width="14.140625" bestFit="1" customWidth="1"/>
    <col min="7" max="7" width="16.28515625" customWidth="1"/>
    <col min="8" max="8" width="27.5703125" customWidth="1"/>
  </cols>
  <sheetData>
    <row r="1" spans="2:12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2:12" ht="15.75" thickBot="1" x14ac:dyDescent="0.3">
      <c r="B2" s="9"/>
      <c r="C2" s="8"/>
      <c r="D2" s="8"/>
      <c r="E2" s="9"/>
      <c r="F2" s="11"/>
      <c r="G2" s="11"/>
      <c r="H2" s="11"/>
      <c r="I2" s="9"/>
      <c r="J2" s="9"/>
      <c r="K2" s="9"/>
      <c r="L2" s="9"/>
    </row>
    <row r="3" spans="2:12" ht="15.75" thickBot="1" x14ac:dyDescent="0.3">
      <c r="B3" s="32" t="s">
        <v>246</v>
      </c>
      <c r="C3" s="175"/>
      <c r="D3" s="24" t="s">
        <v>212</v>
      </c>
      <c r="E3" s="34" t="s">
        <v>211</v>
      </c>
      <c r="F3" s="22" t="s">
        <v>239</v>
      </c>
      <c r="G3" s="183" t="s">
        <v>240</v>
      </c>
      <c r="H3" s="187" t="s">
        <v>241</v>
      </c>
      <c r="I3" s="9"/>
      <c r="J3" s="9"/>
      <c r="K3" s="9"/>
      <c r="L3" s="9"/>
    </row>
    <row r="4" spans="2:12" x14ac:dyDescent="0.25">
      <c r="B4" s="220" t="s">
        <v>210</v>
      </c>
      <c r="C4" s="221" t="s">
        <v>31</v>
      </c>
      <c r="D4" s="222" t="s">
        <v>14</v>
      </c>
      <c r="E4" s="223">
        <v>46387</v>
      </c>
      <c r="F4" s="224">
        <v>2246418.52</v>
      </c>
      <c r="G4" s="225">
        <v>1313354.6000000001</v>
      </c>
      <c r="H4" s="226">
        <f>F4-G4</f>
        <v>933063.91999999993</v>
      </c>
      <c r="I4" s="8"/>
      <c r="J4" s="9"/>
      <c r="K4" s="9"/>
      <c r="L4" s="9"/>
    </row>
    <row r="5" spans="2:12" x14ac:dyDescent="0.25">
      <c r="B5" s="227" t="s">
        <v>16</v>
      </c>
      <c r="C5" s="228" t="s">
        <v>225</v>
      </c>
      <c r="D5" s="229" t="s">
        <v>19</v>
      </c>
      <c r="E5" s="230">
        <v>46387</v>
      </c>
      <c r="F5" s="231">
        <v>3553770</v>
      </c>
      <c r="G5" s="232">
        <v>1140662.8700000001</v>
      </c>
      <c r="H5" s="226">
        <f t="shared" ref="H5:H7" si="0">F5-G5</f>
        <v>2413107.13</v>
      </c>
      <c r="I5" s="2" t="s">
        <v>20</v>
      </c>
    </row>
    <row r="6" spans="2:12" x14ac:dyDescent="0.25">
      <c r="B6" s="227" t="s">
        <v>227</v>
      </c>
      <c r="C6" s="228" t="s">
        <v>30</v>
      </c>
      <c r="D6" s="229" t="s">
        <v>14</v>
      </c>
      <c r="E6" s="230">
        <v>46295</v>
      </c>
      <c r="F6" s="231">
        <v>702000</v>
      </c>
      <c r="G6" s="233">
        <v>537600</v>
      </c>
      <c r="H6" s="226">
        <f t="shared" si="0"/>
        <v>164400</v>
      </c>
      <c r="I6" s="8" t="s">
        <v>228</v>
      </c>
      <c r="J6" s="9"/>
      <c r="K6" s="9"/>
      <c r="L6" s="9"/>
    </row>
    <row r="7" spans="2:12" ht="15.75" thickBot="1" x14ac:dyDescent="0.3">
      <c r="B7" s="234" t="s">
        <v>226</v>
      </c>
      <c r="C7" s="235" t="s">
        <v>30</v>
      </c>
      <c r="D7" s="236" t="s">
        <v>14</v>
      </c>
      <c r="E7" s="237">
        <v>46295</v>
      </c>
      <c r="F7" s="238">
        <v>850000</v>
      </c>
      <c r="G7" s="239">
        <v>600000</v>
      </c>
      <c r="H7" s="240">
        <f t="shared" si="0"/>
        <v>250000</v>
      </c>
      <c r="I7" s="2" t="s">
        <v>28</v>
      </c>
    </row>
    <row r="8" spans="2:12" ht="15.75" thickBot="1" x14ac:dyDescent="0.3">
      <c r="B8" s="176" t="s">
        <v>13</v>
      </c>
      <c r="C8" s="35"/>
      <c r="D8" s="35"/>
      <c r="E8" s="23"/>
      <c r="F8" s="184">
        <f>SUM(F4:F7)</f>
        <v>7352188.5199999996</v>
      </c>
      <c r="G8" s="189">
        <f>SUM(G4:G7)</f>
        <v>3591617.47</v>
      </c>
      <c r="H8" s="190">
        <f>SUM(H4:H7)</f>
        <v>3760571.05</v>
      </c>
      <c r="I8" s="2"/>
    </row>
    <row r="9" spans="2:12" x14ac:dyDescent="0.25">
      <c r="B9" s="179"/>
      <c r="C9" s="179"/>
      <c r="D9" s="179"/>
      <c r="E9" s="180"/>
      <c r="F9" s="181"/>
      <c r="G9" s="181"/>
      <c r="H9" s="181"/>
      <c r="I9" s="2"/>
    </row>
    <row r="10" spans="2:12" ht="15.75" thickBot="1" x14ac:dyDescent="0.3">
      <c r="E10" s="10"/>
      <c r="F10" s="2"/>
      <c r="G10" s="2"/>
      <c r="H10" s="2"/>
      <c r="I10" s="2"/>
    </row>
    <row r="11" spans="2:12" x14ac:dyDescent="0.25">
      <c r="B11" s="292" t="s">
        <v>15</v>
      </c>
      <c r="C11" s="63"/>
      <c r="D11" s="21"/>
      <c r="E11" s="21"/>
      <c r="F11" s="20"/>
      <c r="G11" s="185"/>
      <c r="H11" s="187" t="s">
        <v>242</v>
      </c>
      <c r="I11" s="2"/>
    </row>
    <row r="12" spans="2:12" x14ac:dyDescent="0.25">
      <c r="B12" s="293" t="s">
        <v>21</v>
      </c>
      <c r="C12" s="229" t="s">
        <v>29</v>
      </c>
      <c r="D12" s="241" t="s">
        <v>14</v>
      </c>
      <c r="E12" s="230">
        <v>46387</v>
      </c>
      <c r="F12" s="231">
        <v>1400000</v>
      </c>
      <c r="G12" s="233">
        <f>740559.4+138854.88</f>
        <v>879414.28</v>
      </c>
      <c r="H12" s="226">
        <f>F12-G12</f>
        <v>520585.72</v>
      </c>
      <c r="I12" t="s">
        <v>22</v>
      </c>
    </row>
    <row r="13" spans="2:12" x14ac:dyDescent="0.25">
      <c r="B13" s="293" t="s">
        <v>23</v>
      </c>
      <c r="C13" s="229" t="s">
        <v>31</v>
      </c>
      <c r="D13" s="253" t="s">
        <v>14</v>
      </c>
      <c r="E13" s="230">
        <v>46295</v>
      </c>
      <c r="F13" s="231">
        <v>1024265</v>
      </c>
      <c r="G13" s="233">
        <f>481600+90300</f>
        <v>571900</v>
      </c>
      <c r="H13" s="226">
        <f t="shared" ref="H13:H16" si="1">F13-G13</f>
        <v>452365</v>
      </c>
      <c r="I13" t="s">
        <v>24</v>
      </c>
      <c r="J13" t="s">
        <v>258</v>
      </c>
    </row>
    <row r="14" spans="2:12" x14ac:dyDescent="0.25">
      <c r="B14" s="293" t="s">
        <v>27</v>
      </c>
      <c r="C14" s="229" t="s">
        <v>31</v>
      </c>
      <c r="D14" s="230" t="s">
        <v>14</v>
      </c>
      <c r="E14" s="230">
        <v>46203</v>
      </c>
      <c r="F14" s="231">
        <v>420000</v>
      </c>
      <c r="G14" s="233">
        <v>320000</v>
      </c>
      <c r="H14" s="226">
        <f t="shared" si="1"/>
        <v>100000</v>
      </c>
      <c r="I14" t="s">
        <v>26</v>
      </c>
    </row>
    <row r="15" spans="2:12" x14ac:dyDescent="0.25">
      <c r="B15" s="18" t="s">
        <v>229</v>
      </c>
      <c r="C15" s="6" t="s">
        <v>30</v>
      </c>
      <c r="D15" s="31" t="s">
        <v>231</v>
      </c>
      <c r="E15" s="178" t="s">
        <v>232</v>
      </c>
      <c r="F15" s="3">
        <v>302500</v>
      </c>
      <c r="G15" s="172">
        <v>242000</v>
      </c>
      <c r="H15" s="188">
        <v>0</v>
      </c>
      <c r="I15" t="s">
        <v>25</v>
      </c>
      <c r="K15" t="s">
        <v>243</v>
      </c>
    </row>
    <row r="16" spans="2:12" ht="15.75" thickBot="1" x14ac:dyDescent="0.3">
      <c r="B16" s="293" t="s">
        <v>233</v>
      </c>
      <c r="C16" s="229" t="s">
        <v>30</v>
      </c>
      <c r="D16" s="241" t="s">
        <v>14</v>
      </c>
      <c r="E16" s="230">
        <v>46203</v>
      </c>
      <c r="F16" s="231">
        <f>1744386+366321</f>
        <v>2110707</v>
      </c>
      <c r="G16" s="239">
        <v>898000</v>
      </c>
      <c r="H16" s="226">
        <f t="shared" si="1"/>
        <v>1212707</v>
      </c>
      <c r="I16" t="s">
        <v>25</v>
      </c>
    </row>
    <row r="17" spans="2:9" ht="15.75" thickBot="1" x14ac:dyDescent="0.3">
      <c r="B17" s="294" t="s">
        <v>13</v>
      </c>
      <c r="C17" s="25"/>
      <c r="D17" s="26"/>
      <c r="E17" s="26"/>
      <c r="F17" s="186">
        <f>SUM(F12:F16)</f>
        <v>5257472</v>
      </c>
      <c r="G17" s="191">
        <f>SUM(G12:G16)</f>
        <v>2911314.2800000003</v>
      </c>
      <c r="H17" s="295">
        <f>SUM(H12:H16)</f>
        <v>2285657.7199999997</v>
      </c>
    </row>
    <row r="18" spans="2:9" ht="15.75" thickBot="1" x14ac:dyDescent="0.3"/>
    <row r="19" spans="2:9" ht="15.75" thickBot="1" x14ac:dyDescent="0.3">
      <c r="B19" s="292" t="s">
        <v>213</v>
      </c>
      <c r="C19" s="63"/>
      <c r="D19" s="21"/>
      <c r="E19" s="21"/>
      <c r="F19" s="21"/>
      <c r="G19" s="21"/>
      <c r="H19" s="282"/>
    </row>
    <row r="20" spans="2:9" x14ac:dyDescent="0.25">
      <c r="B20" s="296" t="s">
        <v>235</v>
      </c>
      <c r="C20" s="4" t="s">
        <v>234</v>
      </c>
      <c r="D20" s="286" t="s">
        <v>236</v>
      </c>
      <c r="E20" s="287">
        <v>46203</v>
      </c>
      <c r="F20" s="288">
        <v>966306</v>
      </c>
      <c r="G20" s="288">
        <f>1500*276</f>
        <v>414000</v>
      </c>
      <c r="H20" s="289">
        <f>F20-G20</f>
        <v>552306</v>
      </c>
      <c r="I20" t="s">
        <v>230</v>
      </c>
    </row>
    <row r="21" spans="2:9" x14ac:dyDescent="0.25">
      <c r="B21" s="18" t="s">
        <v>237</v>
      </c>
      <c r="C21" s="6" t="s">
        <v>238</v>
      </c>
      <c r="D21" s="281" t="s">
        <v>236</v>
      </c>
      <c r="E21" s="177"/>
      <c r="F21" s="3"/>
      <c r="G21" s="3"/>
      <c r="H21" s="13"/>
    </row>
    <row r="22" spans="2:9" ht="15.75" thickBot="1" x14ac:dyDescent="0.3">
      <c r="B22" s="19" t="s">
        <v>259</v>
      </c>
      <c r="C22" s="7" t="s">
        <v>238</v>
      </c>
      <c r="D22" s="290" t="s">
        <v>236</v>
      </c>
      <c r="E22" s="291"/>
      <c r="F22" s="15"/>
      <c r="G22" s="15">
        <v>1300000</v>
      </c>
      <c r="H22" s="16">
        <v>0</v>
      </c>
      <c r="I22" t="s">
        <v>260</v>
      </c>
    </row>
    <row r="23" spans="2:9" ht="15.75" thickBot="1" x14ac:dyDescent="0.3">
      <c r="B23" s="297" t="s">
        <v>13</v>
      </c>
      <c r="C23" s="283"/>
      <c r="D23" s="280"/>
      <c r="E23" s="280"/>
      <c r="F23" s="284">
        <f>SUM(F20:F20)</f>
        <v>966306</v>
      </c>
      <c r="G23" s="284">
        <f>SUM(G20:G20)</f>
        <v>414000</v>
      </c>
      <c r="H23" s="285">
        <f>SUM(H20:H20)</f>
        <v>552306</v>
      </c>
    </row>
    <row r="24" spans="2:9" ht="15.75" thickBot="1" x14ac:dyDescent="0.3"/>
    <row r="25" spans="2:9" x14ac:dyDescent="0.25">
      <c r="B25" s="17" t="s">
        <v>214</v>
      </c>
      <c r="C25" s="4"/>
      <c r="D25" s="33"/>
      <c r="E25" s="14"/>
      <c r="F25" s="14"/>
      <c r="G25" s="5"/>
      <c r="H25" s="9"/>
    </row>
    <row r="26" spans="2:9" x14ac:dyDescent="0.25">
      <c r="B26" s="18" t="s">
        <v>32</v>
      </c>
      <c r="C26" s="100" t="s">
        <v>33</v>
      </c>
      <c r="D26" s="101"/>
      <c r="E26" s="1">
        <v>2025</v>
      </c>
      <c r="F26" s="3">
        <v>300000</v>
      </c>
      <c r="G26" s="13" t="s">
        <v>33</v>
      </c>
      <c r="H26" s="8"/>
    </row>
    <row r="27" spans="2:9" ht="15.75" thickBot="1" x14ac:dyDescent="0.3">
      <c r="B27" s="19" t="s">
        <v>205</v>
      </c>
      <c r="C27" s="102" t="s">
        <v>33</v>
      </c>
      <c r="D27" s="103"/>
      <c r="E27" s="104">
        <v>2025</v>
      </c>
      <c r="F27" s="15">
        <v>200000</v>
      </c>
      <c r="G27" s="16" t="s">
        <v>33</v>
      </c>
      <c r="H27" s="8"/>
    </row>
    <row r="28" spans="2:9" ht="15.75" thickBot="1" x14ac:dyDescent="0.3">
      <c r="B28" s="27" t="s">
        <v>13</v>
      </c>
      <c r="C28" s="27"/>
      <c r="D28" s="28"/>
      <c r="E28" s="28"/>
      <c r="F28" s="29">
        <f>SUM(F26:F27)</f>
        <v>500000</v>
      </c>
      <c r="G28" s="30">
        <f>SUM(G26:G27)</f>
        <v>0</v>
      </c>
      <c r="H28" s="182"/>
    </row>
    <row r="29" spans="2:9" x14ac:dyDescent="0.25">
      <c r="B29" t="s">
        <v>18</v>
      </c>
    </row>
    <row r="30" spans="2:9" x14ac:dyDescent="0.25">
      <c r="G30" s="80"/>
      <c r="H30" s="80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D11B-AFDC-4581-868B-5CFEFEDB4973}">
  <dimension ref="B5:F21"/>
  <sheetViews>
    <sheetView workbookViewId="0">
      <selection activeCell="F14" sqref="F14"/>
    </sheetView>
  </sheetViews>
  <sheetFormatPr defaultRowHeight="15" x14ac:dyDescent="0.25"/>
  <cols>
    <col min="2" max="2" width="32.28515625" customWidth="1"/>
    <col min="3" max="3" width="10.85546875" customWidth="1"/>
    <col min="4" max="5" width="16.28515625" customWidth="1"/>
    <col min="6" max="6" width="14" bestFit="1" customWidth="1"/>
  </cols>
  <sheetData>
    <row r="5" spans="2:6" ht="15.75" thickBot="1" x14ac:dyDescent="0.3"/>
    <row r="6" spans="2:6" x14ac:dyDescent="0.25">
      <c r="B6" s="4" t="s">
        <v>148</v>
      </c>
      <c r="C6" s="14"/>
      <c r="D6" s="14"/>
      <c r="E6" s="5"/>
      <c r="F6" s="74" t="s">
        <v>150</v>
      </c>
    </row>
    <row r="7" spans="2:6" x14ac:dyDescent="0.25">
      <c r="B7" s="6" t="s">
        <v>149</v>
      </c>
      <c r="C7" s="99">
        <v>5488000</v>
      </c>
      <c r="D7" s="1"/>
      <c r="E7" s="107"/>
    </row>
    <row r="8" spans="2:6" ht="15.75" thickBot="1" x14ac:dyDescent="0.3">
      <c r="B8" s="7" t="s">
        <v>179</v>
      </c>
      <c r="C8" s="109">
        <v>12944019</v>
      </c>
      <c r="D8" s="104"/>
      <c r="E8" s="110"/>
      <c r="F8" s="74" t="s">
        <v>178</v>
      </c>
    </row>
    <row r="10" spans="2:6" ht="15.75" thickBot="1" x14ac:dyDescent="0.3">
      <c r="B10" s="12" t="s">
        <v>215</v>
      </c>
      <c r="D10">
        <v>2025</v>
      </c>
      <c r="E10">
        <v>2026</v>
      </c>
    </row>
    <row r="11" spans="2:6" x14ac:dyDescent="0.25">
      <c r="B11" s="57" t="s">
        <v>181</v>
      </c>
      <c r="C11" s="14" t="s">
        <v>183</v>
      </c>
      <c r="D11" s="244">
        <v>1300000</v>
      </c>
      <c r="E11" s="245">
        <v>1000000</v>
      </c>
    </row>
    <row r="12" spans="2:6" x14ac:dyDescent="0.25">
      <c r="B12" s="6"/>
      <c r="C12" s="1" t="s">
        <v>180</v>
      </c>
      <c r="D12" s="79"/>
      <c r="E12" s="51">
        <v>1200000</v>
      </c>
    </row>
    <row r="13" spans="2:6" ht="15.75" thickBot="1" x14ac:dyDescent="0.3">
      <c r="B13" s="7"/>
      <c r="C13" s="104" t="s">
        <v>13</v>
      </c>
      <c r="D13" s="246">
        <f>D11+D12</f>
        <v>1300000</v>
      </c>
      <c r="E13" s="59">
        <f>E11+E12</f>
        <v>2200000</v>
      </c>
    </row>
    <row r="14" spans="2:6" ht="15.75" thickBot="1" x14ac:dyDescent="0.3">
      <c r="B14" s="194"/>
      <c r="C14" s="55"/>
      <c r="D14" s="60"/>
      <c r="E14" s="247"/>
    </row>
    <row r="15" spans="2:6" x14ac:dyDescent="0.25">
      <c r="B15" s="57" t="s">
        <v>182</v>
      </c>
      <c r="C15" s="14" t="s">
        <v>183</v>
      </c>
      <c r="D15" s="244">
        <v>3450000</v>
      </c>
      <c r="E15" s="245">
        <v>3750000</v>
      </c>
    </row>
    <row r="16" spans="2:6" x14ac:dyDescent="0.25">
      <c r="B16" s="6"/>
      <c r="C16" s="1" t="s">
        <v>180</v>
      </c>
      <c r="D16" s="79"/>
      <c r="E16" s="51">
        <v>6394000</v>
      </c>
      <c r="F16" s="80"/>
    </row>
    <row r="17" spans="2:5" ht="15.75" thickBot="1" x14ac:dyDescent="0.3">
      <c r="B17" s="7"/>
      <c r="C17" s="104" t="s">
        <v>13</v>
      </c>
      <c r="D17" s="246">
        <f>D15+D16</f>
        <v>3450000</v>
      </c>
      <c r="E17" s="59">
        <f>E15+E16</f>
        <v>10144000</v>
      </c>
    </row>
    <row r="18" spans="2:5" x14ac:dyDescent="0.25">
      <c r="B18" s="192"/>
      <c r="C18" s="193"/>
      <c r="D18" s="248"/>
      <c r="E18" s="249"/>
    </row>
    <row r="19" spans="2:5" x14ac:dyDescent="0.25">
      <c r="B19" s="106" t="s">
        <v>184</v>
      </c>
      <c r="C19" s="105"/>
      <c r="D19" s="250"/>
      <c r="E19" s="251">
        <f>E11+E15</f>
        <v>4750000</v>
      </c>
    </row>
    <row r="20" spans="2:5" x14ac:dyDescent="0.25">
      <c r="B20" s="106" t="s">
        <v>185</v>
      </c>
      <c r="C20" s="105"/>
      <c r="D20" s="250"/>
      <c r="E20" s="251">
        <f>E12+E16</f>
        <v>7594000</v>
      </c>
    </row>
    <row r="21" spans="2:5" ht="15.75" thickBot="1" x14ac:dyDescent="0.3">
      <c r="B21" s="53" t="s">
        <v>13</v>
      </c>
      <c r="C21" s="108"/>
      <c r="D21" s="252"/>
      <c r="E21" s="54">
        <f>E19+E20</f>
        <v>12344000</v>
      </c>
    </row>
  </sheetData>
  <hyperlinks>
    <hyperlink ref="F6" r:id="rId1" display="https://www.poradnaproobce.cz/finance/kalkulacka-rud-2026/stredokluky-539708" xr:uid="{AF4EB894-F37A-421B-976E-02501AEAA6F3}"/>
    <hyperlink ref="F8" r:id="rId2" display="https://statis.msmt.gov.cz/nepedagogove/" xr:uid="{4AB3D7A8-3DCA-4B4A-B18F-C54550958F75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24E11-67ED-411B-84C8-D9039156D7D6}">
  <dimension ref="D4:K29"/>
  <sheetViews>
    <sheetView workbookViewId="0">
      <selection activeCell="E29" sqref="E29"/>
    </sheetView>
  </sheetViews>
  <sheetFormatPr defaultRowHeight="15" x14ac:dyDescent="0.25"/>
  <cols>
    <col min="4" max="4" width="44" customWidth="1"/>
    <col min="5" max="5" width="22.85546875" customWidth="1"/>
    <col min="6" max="6" width="14.28515625" customWidth="1"/>
    <col min="7" max="7" width="12.85546875" customWidth="1"/>
    <col min="8" max="10" width="14" bestFit="1" customWidth="1"/>
    <col min="11" max="11" width="16.28515625" customWidth="1"/>
  </cols>
  <sheetData>
    <row r="4" spans="4:11" x14ac:dyDescent="0.25">
      <c r="G4" t="s">
        <v>208</v>
      </c>
    </row>
    <row r="5" spans="4:11" ht="15.75" thickBot="1" x14ac:dyDescent="0.3">
      <c r="D5" t="s">
        <v>209</v>
      </c>
    </row>
    <row r="6" spans="4:11" x14ac:dyDescent="0.25">
      <c r="D6" s="4" t="s">
        <v>224</v>
      </c>
      <c r="E6" s="5"/>
      <c r="G6" s="72" t="s">
        <v>125</v>
      </c>
      <c r="H6" s="73">
        <v>2023</v>
      </c>
      <c r="I6" s="73">
        <v>2024</v>
      </c>
      <c r="J6" s="171">
        <v>2025</v>
      </c>
      <c r="K6" s="173">
        <v>2026</v>
      </c>
    </row>
    <row r="7" spans="4:11" x14ac:dyDescent="0.25">
      <c r="D7" s="6" t="s">
        <v>101</v>
      </c>
      <c r="E7" s="51">
        <v>10385593.4</v>
      </c>
      <c r="G7" s="3" t="s">
        <v>126</v>
      </c>
      <c r="H7" s="3">
        <v>1832505.58</v>
      </c>
      <c r="I7" s="3">
        <v>1894856.9</v>
      </c>
      <c r="J7" s="172">
        <v>2026179.2300000004</v>
      </c>
      <c r="K7" s="174">
        <v>2728202.2769547198</v>
      </c>
    </row>
    <row r="8" spans="4:11" x14ac:dyDescent="0.25">
      <c r="D8" s="6" t="s">
        <v>102</v>
      </c>
      <c r="E8" s="51">
        <v>2066594.54</v>
      </c>
      <c r="G8" s="3" t="s">
        <v>127</v>
      </c>
      <c r="H8" s="3">
        <v>1856092.98</v>
      </c>
      <c r="I8" s="3">
        <v>1941631.17</v>
      </c>
      <c r="J8" s="172">
        <v>2104975.7600000002</v>
      </c>
      <c r="K8" s="174">
        <v>2655533.6979893371</v>
      </c>
    </row>
    <row r="9" spans="4:11" x14ac:dyDescent="0.25">
      <c r="D9" s="6" t="s">
        <v>103</v>
      </c>
      <c r="E9" s="52">
        <v>0</v>
      </c>
      <c r="G9" s="3" t="s">
        <v>128</v>
      </c>
      <c r="H9" s="3">
        <v>2163034.7200000002</v>
      </c>
      <c r="I9" s="3">
        <v>2532945.42</v>
      </c>
      <c r="J9" s="172">
        <v>2254982.5100000002</v>
      </c>
      <c r="K9" s="174">
        <v>2801531.4400759437</v>
      </c>
    </row>
    <row r="10" spans="4:11" ht="15.75" thickBot="1" x14ac:dyDescent="0.3">
      <c r="D10" s="53" t="s">
        <v>104</v>
      </c>
      <c r="E10" s="54">
        <f>E8+E7</f>
        <v>12452187.940000001</v>
      </c>
      <c r="G10" s="3" t="s">
        <v>129</v>
      </c>
      <c r="H10" s="3">
        <v>1404482.7400000002</v>
      </c>
      <c r="I10" s="3">
        <v>1494481.35</v>
      </c>
      <c r="J10" s="172">
        <v>1914234.4500000004</v>
      </c>
      <c r="K10" s="174">
        <v>2153596.7429668163</v>
      </c>
    </row>
    <row r="11" spans="4:11" ht="15.75" thickBot="1" x14ac:dyDescent="0.3">
      <c r="D11" s="55"/>
      <c r="E11" s="56"/>
      <c r="G11" s="3" t="s">
        <v>130</v>
      </c>
      <c r="H11" s="3">
        <v>1975693.2799999998</v>
      </c>
      <c r="I11" s="3">
        <v>1894482.34</v>
      </c>
      <c r="J11" s="172">
        <v>2088616.8900000001</v>
      </c>
      <c r="K11" s="174">
        <v>2515005.316591301</v>
      </c>
    </row>
    <row r="12" spans="4:11" x14ac:dyDescent="0.25">
      <c r="D12" s="57" t="s">
        <v>105</v>
      </c>
      <c r="E12" s="58"/>
      <c r="G12" s="3" t="s">
        <v>131</v>
      </c>
      <c r="H12" s="3">
        <v>3270738.5299999993</v>
      </c>
      <c r="I12" s="3">
        <v>3832612.08</v>
      </c>
      <c r="J12" s="172">
        <v>4376507.6400000006</v>
      </c>
      <c r="K12" s="174">
        <v>4942468.4091625223</v>
      </c>
    </row>
    <row r="13" spans="4:11" x14ac:dyDescent="0.25">
      <c r="D13" s="6" t="s">
        <v>106</v>
      </c>
      <c r="E13" s="51">
        <v>0</v>
      </c>
      <c r="G13" s="3" t="s">
        <v>132</v>
      </c>
      <c r="H13" s="3">
        <v>4091953</v>
      </c>
      <c r="I13" s="3">
        <v>3790819.69</v>
      </c>
      <c r="J13" s="172">
        <v>3954861.56</v>
      </c>
      <c r="K13" s="174">
        <v>4636015.633161216</v>
      </c>
    </row>
    <row r="14" spans="4:11" ht="15.75" thickBot="1" x14ac:dyDescent="0.3">
      <c r="D14" s="7" t="s">
        <v>107</v>
      </c>
      <c r="E14" s="59">
        <v>0</v>
      </c>
      <c r="G14" s="3" t="s">
        <v>133</v>
      </c>
      <c r="H14" s="3">
        <v>1891326</v>
      </c>
      <c r="I14" s="3">
        <v>1865349.09</v>
      </c>
      <c r="J14" s="172">
        <v>2031804.3799999997</v>
      </c>
      <c r="K14" s="174">
        <v>2688053.5257677543</v>
      </c>
    </row>
    <row r="15" spans="4:11" ht="15.75" thickBot="1" x14ac:dyDescent="0.3">
      <c r="D15" s="55"/>
      <c r="E15" s="60"/>
      <c r="G15" s="3" t="s">
        <v>134</v>
      </c>
      <c r="H15" s="3">
        <v>3230000</v>
      </c>
      <c r="I15" s="3">
        <v>2239910.73</v>
      </c>
      <c r="J15" s="172">
        <v>2813394.89</v>
      </c>
      <c r="K15" s="174">
        <v>3541862.6109094997</v>
      </c>
    </row>
    <row r="16" spans="4:11" ht="15.75" thickBot="1" x14ac:dyDescent="0.3">
      <c r="D16" s="61" t="s">
        <v>108</v>
      </c>
      <c r="E16" s="62">
        <f>SUM(E10:E14)</f>
        <v>12452187.940000001</v>
      </c>
      <c r="G16" s="3" t="s">
        <v>135</v>
      </c>
      <c r="H16" s="3">
        <v>2073703.37</v>
      </c>
      <c r="I16" s="3">
        <v>2244902.6800000002</v>
      </c>
      <c r="J16" s="172">
        <v>2213378.96</v>
      </c>
      <c r="K16" s="174">
        <v>2664182.1107681571</v>
      </c>
    </row>
    <row r="17" spans="4:11" ht="15.75" thickBot="1" x14ac:dyDescent="0.3">
      <c r="D17" s="55"/>
      <c r="E17" s="56"/>
      <c r="G17" s="3" t="s">
        <v>136</v>
      </c>
      <c r="H17" s="3">
        <v>2337356</v>
      </c>
      <c r="I17" s="3">
        <v>2167422.2599999998</v>
      </c>
      <c r="J17" s="172">
        <v>2203093.56</v>
      </c>
      <c r="K17" s="174">
        <v>2891471.944536184</v>
      </c>
    </row>
    <row r="18" spans="4:11" x14ac:dyDescent="0.25">
      <c r="D18" s="63" t="s">
        <v>109</v>
      </c>
      <c r="E18" s="78">
        <v>0</v>
      </c>
      <c r="G18" s="3" t="s">
        <v>137</v>
      </c>
      <c r="H18" s="3">
        <v>3700610</v>
      </c>
      <c r="I18" s="3">
        <v>3804079</v>
      </c>
      <c r="J18" s="8">
        <v>4268919.3499999996</v>
      </c>
      <c r="K18" s="174">
        <v>5133572.9301165463</v>
      </c>
    </row>
    <row r="19" spans="4:11" x14ac:dyDescent="0.25">
      <c r="D19" s="1" t="s">
        <v>138</v>
      </c>
      <c r="E19" s="79">
        <v>0</v>
      </c>
      <c r="G19" s="3"/>
      <c r="H19" s="3"/>
      <c r="I19" s="3"/>
      <c r="J19" s="172"/>
      <c r="K19" s="1"/>
    </row>
    <row r="20" spans="4:11" x14ac:dyDescent="0.25">
      <c r="D20" s="1"/>
      <c r="E20" s="79"/>
      <c r="G20" s="72" t="s">
        <v>13</v>
      </c>
      <c r="H20" s="3">
        <v>29827496.199999999</v>
      </c>
      <c r="I20" s="3">
        <v>29703492.710000001</v>
      </c>
      <c r="J20" s="172">
        <f>SUM(J7:J18)</f>
        <v>32250949.18</v>
      </c>
      <c r="K20" s="3">
        <f>SUM(K7:K18)</f>
        <v>39351496.638999999</v>
      </c>
    </row>
    <row r="21" spans="4:11" ht="15.75" thickBot="1" x14ac:dyDescent="0.3">
      <c r="F21" s="2"/>
      <c r="K21" t="s">
        <v>244</v>
      </c>
    </row>
    <row r="22" spans="4:11" ht="15.75" thickBot="1" x14ac:dyDescent="0.3">
      <c r="D22" s="61" t="s">
        <v>110</v>
      </c>
      <c r="E22" s="62">
        <f>E16-E18-E19-E20</f>
        <v>12452187.940000001</v>
      </c>
      <c r="G22" s="98"/>
    </row>
    <row r="23" spans="4:11" ht="15.75" thickBot="1" x14ac:dyDescent="0.3">
      <c r="D23" s="63"/>
      <c r="E23" s="64"/>
      <c r="G23" s="98"/>
      <c r="H23" s="2"/>
    </row>
    <row r="24" spans="4:11" ht="15.75" thickBot="1" x14ac:dyDescent="0.3">
      <c r="D24" s="25" t="s">
        <v>13</v>
      </c>
      <c r="E24" s="65">
        <f>E22+E23</f>
        <v>12452187.940000001</v>
      </c>
      <c r="G24" s="98"/>
      <c r="H24" s="2"/>
    </row>
    <row r="26" spans="4:11" x14ac:dyDescent="0.25">
      <c r="D26" t="s">
        <v>272</v>
      </c>
      <c r="E26" s="2">
        <v>32240000</v>
      </c>
      <c r="F26" s="169"/>
      <c r="H26" s="2"/>
    </row>
    <row r="27" spans="4:11" x14ac:dyDescent="0.25">
      <c r="D27" t="s">
        <v>207</v>
      </c>
      <c r="E27" s="2">
        <v>2480000</v>
      </c>
    </row>
    <row r="28" spans="4:11" x14ac:dyDescent="0.25">
      <c r="D28" t="s">
        <v>245</v>
      </c>
      <c r="E28">
        <v>0</v>
      </c>
    </row>
    <row r="29" spans="4:11" x14ac:dyDescent="0.25">
      <c r="E29" s="80">
        <f>E26-E27</f>
        <v>29760000</v>
      </c>
    </row>
  </sheetData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7393-62B1-442E-8949-E8A4A6C3DA6D}">
  <dimension ref="B4:K43"/>
  <sheetViews>
    <sheetView topLeftCell="A22" workbookViewId="0">
      <selection activeCell="I26" sqref="I26"/>
    </sheetView>
  </sheetViews>
  <sheetFormatPr defaultRowHeight="15" x14ac:dyDescent="0.25"/>
  <cols>
    <col min="2" max="2" width="12.140625" customWidth="1"/>
    <col min="3" max="3" width="16" customWidth="1"/>
    <col min="5" max="5" width="16.7109375" customWidth="1"/>
    <col min="6" max="8" width="10.42578125" bestFit="1" customWidth="1"/>
    <col min="10" max="11" width="10.42578125" bestFit="1" customWidth="1"/>
    <col min="14" max="14" width="14" bestFit="1" customWidth="1"/>
  </cols>
  <sheetData>
    <row r="4" spans="2:11" ht="23.25" x14ac:dyDescent="0.35">
      <c r="B4" s="331" t="s">
        <v>273</v>
      </c>
    </row>
    <row r="5" spans="2:11" x14ac:dyDescent="0.25">
      <c r="B5" t="s">
        <v>281</v>
      </c>
    </row>
    <row r="6" spans="2:11" ht="89.25" customHeight="1" thickBot="1" x14ac:dyDescent="0.3">
      <c r="B6" s="313" t="s">
        <v>276</v>
      </c>
      <c r="C6" s="313"/>
      <c r="D6" s="313"/>
      <c r="E6" s="313"/>
      <c r="F6" s="312"/>
      <c r="G6" s="312"/>
      <c r="H6" s="312"/>
      <c r="I6" s="312"/>
      <c r="J6" s="312"/>
      <c r="K6" s="312"/>
    </row>
    <row r="7" spans="2:11" x14ac:dyDescent="0.25">
      <c r="B7" s="292" t="s">
        <v>289</v>
      </c>
      <c r="C7" s="307"/>
      <c r="D7" s="307"/>
      <c r="E7" s="301"/>
    </row>
    <row r="8" spans="2:11" x14ac:dyDescent="0.25">
      <c r="B8" s="302" t="s">
        <v>279</v>
      </c>
      <c r="C8" s="9" t="s">
        <v>267</v>
      </c>
      <c r="D8" s="9"/>
      <c r="E8" s="308" t="s">
        <v>267</v>
      </c>
    </row>
    <row r="9" spans="2:11" x14ac:dyDescent="0.25">
      <c r="B9" s="302">
        <v>2021</v>
      </c>
      <c r="C9" s="316">
        <v>30736</v>
      </c>
      <c r="D9" s="9">
        <v>2022</v>
      </c>
      <c r="E9" s="303">
        <v>36403</v>
      </c>
    </row>
    <row r="10" spans="2:11" x14ac:dyDescent="0.25">
      <c r="B10" s="302">
        <v>2022</v>
      </c>
      <c r="C10" s="316">
        <v>36403</v>
      </c>
      <c r="D10" s="9">
        <v>2023</v>
      </c>
      <c r="E10" s="303">
        <v>37196</v>
      </c>
    </row>
    <row r="11" spans="2:11" x14ac:dyDescent="0.25">
      <c r="B11" s="302">
        <v>2023</v>
      </c>
      <c r="C11" s="316">
        <v>37196</v>
      </c>
      <c r="D11" s="9">
        <v>2024</v>
      </c>
      <c r="E11" s="303">
        <v>38094</v>
      </c>
    </row>
    <row r="12" spans="2:11" x14ac:dyDescent="0.25">
      <c r="B12" s="302">
        <v>2024</v>
      </c>
      <c r="C12" s="316">
        <v>38094</v>
      </c>
      <c r="D12" s="315">
        <v>2025</v>
      </c>
      <c r="E12" s="303">
        <v>49759</v>
      </c>
    </row>
    <row r="13" spans="2:11" ht="15.75" thickBot="1" x14ac:dyDescent="0.3">
      <c r="B13" s="302" t="s">
        <v>266</v>
      </c>
      <c r="C13" s="316">
        <f>AVERAGE(C9:C12)</f>
        <v>35607.25</v>
      </c>
      <c r="D13" s="9" t="s">
        <v>266</v>
      </c>
      <c r="E13" s="303">
        <f>AVERAGE(E9:E12)</f>
        <v>40363</v>
      </c>
    </row>
    <row r="14" spans="2:11" ht="15.75" thickBot="1" x14ac:dyDescent="0.3">
      <c r="B14" s="309">
        <v>0.6</v>
      </c>
      <c r="C14" s="317">
        <f>0.6*C13</f>
        <v>21364.35</v>
      </c>
      <c r="D14" s="310">
        <v>0.6</v>
      </c>
      <c r="E14" s="306">
        <f>0.6*E13</f>
        <v>24217.8</v>
      </c>
    </row>
    <row r="16" spans="2:11" ht="15.75" thickBot="1" x14ac:dyDescent="0.3"/>
    <row r="17" spans="2:11" x14ac:dyDescent="0.25">
      <c r="B17" s="292" t="s">
        <v>288</v>
      </c>
      <c r="C17" s="307"/>
      <c r="D17" s="307"/>
      <c r="E17" s="311" t="s">
        <v>280</v>
      </c>
    </row>
    <row r="18" spans="2:11" x14ac:dyDescent="0.25">
      <c r="B18" s="302" t="s">
        <v>274</v>
      </c>
      <c r="C18" s="9"/>
      <c r="D18" s="9"/>
      <c r="E18" s="303">
        <v>29760</v>
      </c>
    </row>
    <row r="19" spans="2:11" ht="15.75" thickBot="1" x14ac:dyDescent="0.3">
      <c r="B19" s="304" t="s">
        <v>275</v>
      </c>
      <c r="C19" s="314"/>
      <c r="D19" s="314"/>
      <c r="E19" s="305">
        <v>18000</v>
      </c>
    </row>
    <row r="20" spans="2:11" ht="15.75" thickBot="1" x14ac:dyDescent="0.3">
      <c r="B20" s="294" t="s">
        <v>278</v>
      </c>
      <c r="C20" s="28"/>
      <c r="D20" s="28"/>
      <c r="E20" s="306">
        <f>E18+E19</f>
        <v>47760</v>
      </c>
    </row>
    <row r="22" spans="2:11" ht="81" customHeight="1" x14ac:dyDescent="0.25">
      <c r="B22" s="299" t="s">
        <v>277</v>
      </c>
      <c r="C22" s="299"/>
      <c r="D22" s="299"/>
      <c r="E22" s="299"/>
      <c r="F22" s="312"/>
      <c r="G22" s="312"/>
      <c r="H22" s="312"/>
      <c r="I22" s="312"/>
      <c r="J22" s="312"/>
      <c r="K22" s="312"/>
    </row>
    <row r="23" spans="2:11" ht="18.75" customHeight="1" thickBot="1" x14ac:dyDescent="0.3">
      <c r="C23" t="s">
        <v>284</v>
      </c>
      <c r="D23" s="298"/>
      <c r="E23" s="298"/>
      <c r="F23" s="312"/>
      <c r="G23" s="312"/>
      <c r="H23" s="312"/>
      <c r="I23" s="312"/>
      <c r="J23" s="312"/>
      <c r="K23" s="312"/>
    </row>
    <row r="24" spans="2:11" ht="51" x14ac:dyDescent="0.25">
      <c r="B24" s="320" t="s">
        <v>283</v>
      </c>
      <c r="C24" s="318">
        <f>E20</f>
        <v>47760</v>
      </c>
      <c r="D24" s="298"/>
      <c r="E24" s="298"/>
      <c r="F24" s="312"/>
      <c r="G24" s="312"/>
      <c r="H24" s="312"/>
      <c r="I24" s="312"/>
      <c r="J24" s="312"/>
      <c r="K24" s="312"/>
    </row>
    <row r="25" spans="2:11" ht="63.75" x14ac:dyDescent="0.25">
      <c r="B25" s="321" t="s">
        <v>282</v>
      </c>
      <c r="C25" s="319">
        <f>E14</f>
        <v>24217.8</v>
      </c>
      <c r="D25" s="298"/>
      <c r="E25" s="298"/>
      <c r="F25" s="312"/>
      <c r="G25" s="312"/>
      <c r="H25" s="312"/>
      <c r="I25" s="312"/>
      <c r="J25" s="312"/>
      <c r="K25" s="312"/>
    </row>
    <row r="26" spans="2:11" ht="15.75" thickBot="1" x14ac:dyDescent="0.3">
      <c r="B26" s="321" t="s">
        <v>268</v>
      </c>
      <c r="C26" s="319">
        <f>C24-C25</f>
        <v>23542.2</v>
      </c>
      <c r="D26" s="298"/>
      <c r="E26" s="298"/>
      <c r="F26" s="312"/>
      <c r="G26" s="312"/>
      <c r="H26" s="312"/>
      <c r="I26" s="312"/>
      <c r="J26" s="312"/>
      <c r="K26" s="312"/>
    </row>
    <row r="27" spans="2:11" ht="15.75" thickBot="1" x14ac:dyDescent="0.3">
      <c r="B27" s="322" t="s">
        <v>285</v>
      </c>
      <c r="C27" s="306">
        <f>C26*0.05</f>
        <v>1177.1100000000001</v>
      </c>
    </row>
    <row r="28" spans="2:11" ht="15.75" thickBot="1" x14ac:dyDescent="0.3">
      <c r="B28" s="260"/>
      <c r="C28" s="80"/>
    </row>
    <row r="29" spans="2:11" ht="15.75" thickBot="1" x14ac:dyDescent="0.3">
      <c r="B29" s="300" t="s">
        <v>287</v>
      </c>
      <c r="C29" s="307"/>
      <c r="D29" s="307"/>
      <c r="E29" s="301"/>
    </row>
    <row r="30" spans="2:11" x14ac:dyDescent="0.25">
      <c r="B30" s="300" t="s">
        <v>269</v>
      </c>
      <c r="C30" s="307"/>
      <c r="D30" s="307"/>
      <c r="E30" s="326">
        <v>2480</v>
      </c>
    </row>
    <row r="31" spans="2:11" ht="15.75" thickBot="1" x14ac:dyDescent="0.3">
      <c r="B31" s="304" t="s">
        <v>270</v>
      </c>
      <c r="C31" s="314"/>
      <c r="D31" s="314"/>
      <c r="E31" s="305">
        <f>E19/10</f>
        <v>1800</v>
      </c>
    </row>
    <row r="32" spans="2:11" ht="15.75" thickBot="1" x14ac:dyDescent="0.3">
      <c r="B32" s="294" t="s">
        <v>286</v>
      </c>
      <c r="C32" s="324"/>
      <c r="D32" s="324"/>
      <c r="E32" s="325">
        <f>E30+E31</f>
        <v>4280</v>
      </c>
    </row>
    <row r="33" spans="2:5" ht="15.75" thickBot="1" x14ac:dyDescent="0.3"/>
    <row r="34" spans="2:5" ht="30.75" customHeight="1" thickBot="1" x14ac:dyDescent="0.3">
      <c r="B34" s="327" t="s">
        <v>290</v>
      </c>
      <c r="C34" s="328"/>
      <c r="D34" s="328"/>
      <c r="E34" s="325">
        <f>E32-C27</f>
        <v>3102.89</v>
      </c>
    </row>
    <row r="35" spans="2:5" x14ac:dyDescent="0.25">
      <c r="B35" t="s">
        <v>294</v>
      </c>
    </row>
    <row r="37" spans="2:5" ht="18" customHeight="1" x14ac:dyDescent="0.25">
      <c r="B37" t="s">
        <v>291</v>
      </c>
      <c r="D37" s="329">
        <f>E32/E12</f>
        <v>8.6014590325368276E-2</v>
      </c>
      <c r="E37" t="s">
        <v>292</v>
      </c>
    </row>
    <row r="38" spans="2:5" ht="17.25" customHeight="1" x14ac:dyDescent="0.25">
      <c r="B38" t="s">
        <v>293</v>
      </c>
    </row>
    <row r="39" spans="2:5" ht="67.5" customHeight="1" x14ac:dyDescent="0.25">
      <c r="B39" s="330" t="s">
        <v>295</v>
      </c>
      <c r="C39" s="330"/>
      <c r="D39" s="330"/>
      <c r="E39" s="330"/>
    </row>
    <row r="40" spans="2:5" x14ac:dyDescent="0.25">
      <c r="E40" s="323"/>
    </row>
    <row r="43" spans="2:5" x14ac:dyDescent="0.25">
      <c r="C43" s="80"/>
    </row>
  </sheetData>
  <mergeCells count="4">
    <mergeCell ref="B6:E6"/>
    <mergeCell ref="B22:E22"/>
    <mergeCell ref="B34:D34"/>
    <mergeCell ref="B39:E39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8b9e8-0533-4354-95f5-a9f81803f0e1">
      <Terms xmlns="http://schemas.microsoft.com/office/infopath/2007/PartnerControls"/>
    </lcf76f155ced4ddcb4097134ff3c332f>
    <TaxCatchAll xmlns="5df14910-f9c9-4e9d-8dff-1054d53a958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c06ebfa5422874cb83bef4466de46d74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00deaf93b2dee90c0861298e447e5339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105B91-D931-4BD5-8C64-661EB82FFD84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5df14910-f9c9-4e9d-8dff-1054d53a958d"/>
    <ds:schemaRef ds:uri="67a8b9e8-0533-4354-95f5-a9f81803f0e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B6D1A6-A476-491C-A382-9364641E3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8b9e8-0533-4354-95f5-a9f81803f0e1"/>
    <ds:schemaRef ds:uri="5df14910-f9c9-4e9d-8dff-1054d53a9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3AA055-A23A-4806-977C-321A1E33DD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Zveřejněný návrh rozpočtu</vt:lpstr>
      <vt:lpstr>Návrh rozpočtu - rozepsané inv.</vt:lpstr>
      <vt:lpstr>Projekty</vt:lpstr>
      <vt:lpstr>Dotace 2025</vt:lpstr>
      <vt:lpstr>PO</vt:lpstr>
      <vt:lpstr>Konec roku 2025</vt:lpstr>
      <vt:lpstr>Rozpočtová odpovědnost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2023-11-27T21:13:16Z</dcterms:created>
  <dcterms:modified xsi:type="dcterms:W3CDTF">2026-03-06T22:08:05Z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0x0101000BF365D4A020E54B827AB826EB362101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{"FileActivityType":"6","FileActivityTimeStamp":"2025-11-27T21:43:21.843Z","FileActivityUsersOnPage":[{"DisplayName":"Jaroslav Paznocht - Obec Středokluky","Id":"jpaznocht@stredokluky.cz"}],"FileActivityNavigationId":null}</vt:lpwstr>
  </property>
  <property fmtid="{D5CDD505-2E9C-101B-9397-08002B2CF9AE}" pid="7" name="TriggerFlowInfo">
    <vt:lpwstr/>
  </property>
</Properties>
</file>