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 codeName="ThisWorkbook" defaultThemeVersion="166925"/>
  <xr:revisionPtr revIDLastSave="22" documentId="8_{45E52928-497F-4AE0-A3E9-542CAA46351D}" xr6:coauthVersionLast="47" xr6:coauthVersionMax="47" xr10:uidLastSave="{1D1F54D9-AAA5-4C6E-9C4A-269508E3186A}"/>
  <bookViews>
    <workbookView xWindow="28680" yWindow="-120" windowWidth="29040" windowHeight="15720" xr2:uid="{00000000-000D-0000-FFFF-FFFF00000000}"/>
  </bookViews>
  <sheets>
    <sheet name="Návrh rozpočtu obce na rok 2025" sheetId="1" r:id="rId1"/>
  </sheets>
  <definedNames>
    <definedName name="JR_PAGE_ANCHOR_0_1">'Návrh rozpočtu obce na rok 2025'!#REF!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7" i="1" l="1"/>
  <c r="E77" i="1"/>
  <c r="D77" i="1"/>
  <c r="C77" i="1"/>
  <c r="F74" i="1"/>
  <c r="E74" i="1"/>
  <c r="E76" i="1" s="1"/>
  <c r="E78" i="1" s="1"/>
  <c r="D74" i="1"/>
  <c r="C74" i="1"/>
  <c r="C70" i="1"/>
  <c r="F66" i="1"/>
  <c r="C66" i="1"/>
  <c r="F62" i="1"/>
  <c r="C61" i="1"/>
  <c r="F60" i="1"/>
  <c r="C60" i="1"/>
  <c r="C59" i="1"/>
  <c r="C54" i="1"/>
  <c r="F43" i="1"/>
  <c r="C43" i="1"/>
  <c r="C76" i="1" s="1"/>
  <c r="C78" i="1" s="1"/>
  <c r="D76" i="1"/>
  <c r="D78" i="1" s="1"/>
  <c r="C38" i="1"/>
  <c r="C37" i="1"/>
  <c r="C33" i="1"/>
  <c r="E27" i="1"/>
  <c r="D27" i="1"/>
  <c r="C27" i="1"/>
  <c r="F16" i="1"/>
  <c r="C9" i="1"/>
  <c r="C8" i="1"/>
  <c r="F7" i="1"/>
  <c r="F27" i="1" s="1"/>
  <c r="F76" i="1" l="1"/>
  <c r="F7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tc={A421695D-7E30-414E-9A2F-BACAEDFC44C4}</author>
    <author>tc={28094C4C-9134-42EA-9C2A-9DF1C5BAD76B}</author>
    <author>tc={313307A3-14DC-4D24-AD4F-583EF57AB63E}</author>
    <author>tc={2B06F48F-5F29-4261-B0AA-82AA6A113F8B}</author>
    <author>tc={02AB0873-6E10-4735-8B44-8C977074C099}</author>
    <author>tc={E5E7C32D-9549-400A-B97B-57C256396977}</author>
    <author>tc={F2AC6773-F56E-4F90-91BC-0D433F12BF54}</author>
    <author>tc={570E7C81-C74A-42AD-B1B1-2FA7982FF530}</author>
    <author>tc={AA395504-58A4-47D6-9E2F-103D3225BD46}</author>
    <author>tc={45531B5F-2644-439C-96E4-FD1F6A35FE15}</author>
    <author>tc={0A98909A-5C4F-4949-971E-79E06C94918F}</author>
    <author>tc={32460057-0435-45CA-AD1D-6F6B58E01BEE}</author>
    <author>tc={A99F06F3-E9D2-4032-81D8-E3491A350FE9}</author>
    <author>tc={2B783062-63C4-4EF5-BC58-CE596FC4E835}</author>
    <author>tc={B2322061-3EC5-4679-A726-142B1D0C8EC5}</author>
    <author>tc={D14EAB37-C9B3-4F45-BB0F-9396E21BB0E9}</author>
    <author>tc={B5B0A42D-5D6F-4A2C-AF29-DDB860BB8F0D}</author>
    <author>tc={C05EE566-5EC4-4AD2-A155-9919DEE651F3}</author>
    <author>tc={3E2F4946-3008-49AC-B9A2-8C3F7B8E63E8}</author>
    <author>tc={11F948D1-44D4-4F6B-9320-BCAFD5FDB2F6}</author>
    <author>tc={425C55C3-B4E5-4500-89B9-54D11E74BF35}</author>
    <author>tc={74970582-37B1-4D28-92DA-9D98FC34CA9E}</author>
    <author>tc={C6E01C02-46D4-49F5-ABCE-10CE33B1E306}</author>
    <author>tc={B0AD664F-7F00-4131-82BC-0353FEAA06E2}</author>
    <author>tc={EFC1F171-5BF8-4A09-863C-9FCD93DE6C1B}</author>
    <author>tc={89582956-B564-41FF-B405-8A81EB109E8A}</author>
    <author>tc={6F4E3A7C-53A3-4289-87C4-7FFB743D5622}</author>
    <author>tc={72AAD4C8-3CAA-4ED4-81D9-A45EB4CD5A0F}</author>
    <author>tc={EF131F6F-609A-497B-8B6A-630C8762C332}</author>
    <author>tc={16BB56D7-60C9-4E05-B2D2-F0EADDF0E719}</author>
    <author>tc={0401208D-E701-470C-A147-4B6ABA45DCC5}</author>
    <author>tc={B76EC752-0497-428D-BF47-F55045C0B1D5}</author>
    <author>tc={53932858-719C-469F-9BB5-44E89AF83163}</author>
    <author>tc={AD61AE38-8A2C-4B77-8352-2CF8B2DBE37C}</author>
    <author>tc={371D68C4-42BD-4F05-AF96-118DAA08D82D}</author>
    <author>tc={BB0096CD-067D-4846-B9FB-7BB9ED8E9000}</author>
    <author>tc={D8967177-6DD8-47A0-AFAD-FAC8A5605C1A}</author>
    <author>tc={009BF5F7-C84F-4E96-97D0-A2325369A966}</author>
    <author>tc={A9A323BF-7066-4C4D-8C68-38C940DD74E3}</author>
    <author>tc={E71D14C2-9E5F-4CFF-9845-123A842B5A5E}</author>
    <author>tc={249A23AB-3AD4-4256-9EB2-893DFAE3E892}</author>
    <author>tc={1BAAF60C-DF68-4AC3-B15F-FC2F83B78C7B}</author>
    <author>tc={496E87FB-4009-4B50-BD91-BB064100DAD3}</author>
    <author>tc={2FA85479-CA52-422E-A26F-B51C0E123F62}</author>
    <author>tc={D8CF087F-D301-4714-9F67-DEBD989829FE}</author>
    <author>tc={5432B6DB-9321-4328-9A98-BF9EE232AFD9}</author>
    <author>tc={139C9397-F120-48FD-BDB6-AB424226A4D4}</author>
    <author>tc={195B3571-9EB0-44A5-94A7-464816D2A193}</author>
    <author>tc={645CDE0A-60C2-4A85-A414-81BA9589D0F5}</author>
    <author>tc={A94A20C3-0472-4E82-8F65-099A6C8A61AB}</author>
    <author>tc={DFC56A0F-2173-4513-AF2C-E90C7652EF39}</author>
    <author>tc={B4311AE6-9C93-45DE-BD6A-6B59522126FA}</author>
    <author>tc={B4638468-57BE-43C3-8441-B9851DE71912}</author>
    <author>tc={BF050AD9-DAA4-4A29-9648-1E1C6651E9D0}</author>
    <author>tc={780F6A2E-0DDC-4963-A3D4-5341EDC06083}</author>
    <author>tc={15DF3A44-D92B-4C4B-A338-6D62227F9FD5}</author>
    <author>tc={284CF357-2604-4363-86E6-9E2A17B1CEB3}</author>
    <author>tc={4A1E9C9F-40E7-4D90-A1BD-65F3D87F2475}</author>
    <author>tc={1F33CA59-169D-4D47-ACBE-CEEB20F82FD3}</author>
    <author>tc={E0CAB9E8-5481-4CFE-88A5-7EBF0CD1DBA2}</author>
    <author>tc={DD267143-9CA4-4834-BF8F-553088C7B0A7}</author>
    <author>tc={834D39B4-F4D4-4DEA-88D0-B096EC64EC10}</author>
    <author>tc={3BF31E28-8085-46C7-8806-DE144448445D}</author>
    <author>tc={CAED2D29-52DE-4A69-8B13-632A346B80EA}</author>
    <author>tc={C33FBE00-CD86-4D6A-8324-7F05262B17A9}</author>
    <author>tc={663F481B-0614-424A-B1DE-4F3F997F7F0D}</author>
    <author>tc={1219AEEF-9FC4-40EB-A4DC-A2D7A92554C3}</author>
    <author>tc={E90E719E-3C8C-4CD3-AAF1-72E0E46CA3A7}</author>
    <author>tc={D4509991-B03E-456E-BC78-6895B68E54D2}</author>
    <author>tc={4CDB5832-966F-4228-8BD4-E01162EAFC94}</author>
    <author>tc={0B0A3F09-307F-4921-BE8D-A46FBE0B3A57}</author>
  </authors>
  <commentList>
    <comment ref="C7" authorId="0" shapeId="0" xr:uid="{A421695D-7E30-414E-9A2F-BACAEDFC44C4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Daňové příjmy, dotace apod. </t>
      </text>
    </comment>
    <comment ref="C8" authorId="1" shapeId="0" xr:uid="{28094C4C-9134-42EA-9C2A-9DF1C5BAD76B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Nájem 1.VHS - dle kalkulace. </t>
      </text>
    </comment>
    <comment ref="C9" authorId="2" shapeId="0" xr:uid="{313307A3-14DC-4D24-AD4F-583EF57AB63E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Nájem 1.VHS - dle kalkulace.</t>
      </text>
    </comment>
    <comment ref="C10" authorId="3" shapeId="0" xr:uid="{2B06F48F-5F29-4261-B0AA-82AA6A113F8B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Nájemné rybník Pod Panskou</t>
      </text>
    </comment>
    <comment ref="E11" authorId="4" shapeId="0" xr:uid="{02AB0873-6E10-4735-8B44-8C977074C099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Pojistné plnění. </t>
      </text>
    </comment>
    <comment ref="E12" authorId="5" shapeId="0" xr:uid="{E5E7C32D-9549-400A-B97B-57C256396977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Pojistná plnění - zaplavená třída. Patří tam taky vratka dotací - obědy do škol.</t>
      </text>
    </comment>
    <comment ref="C13" authorId="6" shapeId="0" xr:uid="{F2AC6773-F56E-4F90-91BC-0D433F12BF54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Virtuální univerzita 3. věku.</t>
      </text>
    </comment>
    <comment ref="C14" authorId="7" shapeId="0" xr:uid="{570E7C81-C74A-42AD-B1B1-2FA7982FF530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Pronájem Sportovní areál "Koupaliště"</t>
      </text>
    </comment>
    <comment ref="C15" authorId="8" shapeId="0" xr:uid="{AA395504-58A4-47D6-9E2F-103D3225BD46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Nájmy č.p. 68</t>
      </text>
    </comment>
    <comment ref="E16" authorId="9" shapeId="0" xr:uid="{45531B5F-2644-439C-96E4-FD1F6A35FE15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Školní kuchyně - nájem</t>
      </text>
    </comment>
    <comment ref="F16" authorId="10" shapeId="0" xr:uid="{0A98909A-5C4F-4949-971E-79E06C94918F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Pronájem školní kuchyně.</t>
      </text>
    </comment>
    <comment ref="E17" authorId="11" shapeId="0" xr:uid="{32460057-0435-45CA-AD1D-6F6B58E01BEE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Pojistné plnění. </t>
      </text>
    </comment>
    <comment ref="C18" authorId="12" shapeId="0" xr:uid="{A99F06F3-E9D2-4032-81D8-E3491A350FE9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Toto jsou věcná břemena. Nedokážeme predikovat. </t>
      </text>
    </comment>
    <comment ref="C19" authorId="13" shapeId="0" xr:uid="{2B783062-63C4-4EF5-BC58-CE596FC4E835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Prodej popelnic občanům. </t>
      </text>
    </comment>
    <comment ref="C20" authorId="14" shapeId="0" xr:uid="{B2322061-3EC5-4679-A726-142B1D0C8EC5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Příspěvek EkoKom. 
Snížen dle reálných hodnot. Pokud bude zavedeno zálohování plastových lahví, změní se.      </t>
      </text>
    </comment>
    <comment ref="C21" authorId="15" shapeId="0" xr:uid="{D14EAB37-C9B3-4F45-BB0F-9396E21BB0E9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Příspěvek na pronájem popelnic na bioodpad. </t>
      </text>
    </comment>
    <comment ref="E22" authorId="16" shapeId="0" xr:uid="{B5B0A42D-5D6F-4A2C-AF29-DDB860BB8F0D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Pokuta ZPF</t>
      </text>
    </comment>
    <comment ref="E23" authorId="17" shapeId="0" xr:uid="{C05EE566-5EC4-4AD2-A155-9919DEE651F3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Pojistné plnění</t>
      </text>
    </comment>
    <comment ref="C24" authorId="18" shapeId="0" xr:uid="{3E2F4946-3008-49AC-B9A2-8C3F7B8E63E8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Nájemné Cetin, Česká pošta, prodej knih apod. </t>
      </text>
    </comment>
    <comment ref="E24" authorId="19" shapeId="0" xr:uid="{11F948D1-44D4-4F6B-9320-BCAFD5FDB2F6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Přefakturace energií. </t>
      </text>
    </comment>
    <comment ref="C25" authorId="20" shapeId="0" xr:uid="{425C55C3-B4E5-4500-89B9-54D11E74BF35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Humanitární činnost nepředpokládáme.</t>
      </text>
    </comment>
    <comment ref="C32" authorId="21" shapeId="0" xr:uid="{74970582-37B1-4D28-92DA-9D98FC34CA9E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Kastrace koček.</t>
      </text>
    </comment>
    <comment ref="C33" authorId="22" shapeId="0" xr:uid="{C6E01C02-46D4-49F5-ABCE-10CE33B1E306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Zde je částka odhadovaná na opravy silnic + 353 320 Kč na dopravní vizi.</t>
      </text>
    </comment>
    <comment ref="F33" authorId="23" shapeId="0" xr:uid="{B0AD664F-7F00-4131-82BC-0353FEAA06E2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Opravy</t>
      </text>
    </comment>
    <comment ref="C34" authorId="24" shapeId="0" xr:uid="{EFC1F171-5BF8-4A09-863C-9FCD93DE6C1B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Toto jsou chodníky. Částka bude značně nepřesná, bude záležet jakým způsobem dokončíme chodník na 4křižovatce. </t>
      </text>
    </comment>
    <comment ref="F34" authorId="25" shapeId="0" xr:uid="{89582956-B564-41FF-B405-8A81EB109E8A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4křižovatka</t>
      </text>
    </comment>
    <comment ref="C35" authorId="26" shapeId="0" xr:uid="{6F4E3A7C-53A3-4289-87C4-7FFB743D5622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Toto jsou autobusové zastávky, nejspíše budeme dělat nějaké akce kolem zastávek na Černovičkách. </t>
      </text>
    </comment>
    <comment ref="C36" authorId="27" shapeId="0" xr:uid="{72AAD4C8-3CAA-4ED4-81D9-A45EB4CD5A0F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Platba za MHD, částka odpovídá realitě. </t>
      </text>
    </comment>
    <comment ref="F36" authorId="28" shapeId="0" xr:uid="{EF131F6F-609A-497B-8B6A-630C8762C332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122265,- Kč dle záloh</t>
      </text>
    </comment>
    <comment ref="C37" authorId="29" shapeId="0" xr:uid="{16BB56D7-60C9-4E05-B2D2-F0EADDF0E719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Výdaje na předávací místo a měřící body + vodné obec.</t>
      </text>
    </comment>
    <comment ref="F37" authorId="30" shapeId="0" xr:uid="{0401208D-E701-470C-A147-4B6ABA45DCC5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Vodoměrná šachta Nad Běloky</t>
      </text>
    </comment>
    <comment ref="C38" authorId="31" shapeId="0" xr:uid="{B76EC752-0497-428D-BF47-F55045C0B1D5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Kanálové vpusti, čistírna odpadních vod, stočné obce. 
</t>
      </text>
    </comment>
    <comment ref="F38" authorId="32" shapeId="0" xr:uid="{53932858-719C-469F-9BB5-44E89AF83163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Investice</t>
      </text>
    </comment>
    <comment ref="C39" authorId="33" shapeId="0" xr:uid="{AD61AE38-8A2C-4B77-8352-2CF8B2DBE37C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Rybníky - v tuto chvíli tu nejsou žádné výdaje, ale neznamená to, že by obec nečekaly.</t>
      </text>
    </comment>
    <comment ref="F39" authorId="34" shapeId="0" xr:uid="{371D68C4-42BD-4F05-AF96-118DAA08D82D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Česla rybník</t>
      </text>
    </comment>
    <comment ref="C42" authorId="35" shapeId="0" xr:uid="{BB0096CD-067D-4846-B9FB-7BB9ED8E900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1 300 000,- na provoz dle návrhu rozpočtu, 100 tisíc Kč na běžnou údržbu budov. </t>
      </text>
    </comment>
    <comment ref="F42" authorId="36" shapeId="0" xr:uid="{D8967177-6DD8-47A0-AFAD-FAC8A5605C1A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Požadavek MŠ 1300 tis. Kč.</t>
      </text>
    </comment>
    <comment ref="C43" authorId="37" shapeId="0" xr:uid="{009BF5F7-C84F-4E96-97D0-A2325369A966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1) Příspěvek ZŠ - 4 500 000,-
2) Dokončení rozestavěných tříd - 770 000,- 
3) 2 další učebny (105 a 204) - 1 200 000,- 
4) Strategie ZŠ - 414 486,-
5) Stříška šatny
Chybí například: 
1) Dveře družina. 
2) Úpravy kuchyně.
3) Dotace IROP - 2 933 180,- (2021), podíl obce 15 % (43 977,- Kč)
4) Odvlhčení chodby č.p. 187
5) Nábytek do třídy z dotace - 200 tisíc Kč.</t>
      </text>
    </comment>
    <comment ref="F43" authorId="38" shapeId="0" xr:uid="{A9A323BF-7066-4C4D-8C68-38C940DD74E3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Investice + požadavek ZŠ do rozpočtu
</t>
      </text>
    </comment>
    <comment ref="C44" authorId="39" shapeId="0" xr:uid="{E71D14C2-9E5F-4CFF-9845-123A842B5A5E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Virtuální univerzita 3. věku.
</t>
      </text>
    </comment>
    <comment ref="C45" authorId="40" shapeId="0" xr:uid="{249A23AB-3AD4-4256-9EB2-893DFAE3E892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Dotace spolkům a akce obce. </t>
      </text>
    </comment>
    <comment ref="C47" authorId="41" shapeId="0" xr:uid="{1BAAF60C-DF68-4AC3-B15F-FC2F83B78C7B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Vydávání Středoklucké Střely.</t>
      </text>
    </comment>
    <comment ref="C48" authorId="42" shapeId="0" xr:uid="{496E87FB-4009-4B50-BD91-BB064100DAD3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Dotace spolkům a akce obce. </t>
      </text>
    </comment>
    <comment ref="C49" authorId="43" shapeId="0" xr:uid="{2FA85479-CA52-422E-A26F-B51C0E123F62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Fotbalové hřiště.</t>
      </text>
    </comment>
    <comment ref="C50" authorId="44" shapeId="0" xr:uid="{D8CF087F-D301-4714-9F67-DEBD989829FE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Dotace spolkům a akce obce. </t>
      </text>
    </comment>
    <comment ref="C51" authorId="45" shapeId="0" xr:uid="{5432B6DB-9321-4328-9A98-BF9EE232AFD9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Dotace spolkům a akce obce. </t>
      </text>
    </comment>
    <comment ref="C52" authorId="46" shapeId="0" xr:uid="{139C9397-F120-48FD-BDB6-AB424226A4D4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Dotace spolkům a akce obce. </t>
      </text>
    </comment>
    <comment ref="C53" authorId="47" shapeId="0" xr:uid="{195B3571-9EB0-44A5-94A7-464816D2A193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Pronájmy z bytového domu. Jsou zde také platby za energie. </t>
      </text>
    </comment>
    <comment ref="C54" authorId="48" shapeId="0" xr:uid="{645CDE0A-60C2-4A85-A414-81BA9589D0F5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350 tisíc Kč na elektřinu
4 620 000 Kč na výstavbu veřejného osvěltení
</t>
      </text>
    </comment>
    <comment ref="F54" authorId="49" shapeId="0" xr:uid="{A94A20C3-0472-4E82-8F65-099A6C8A61AB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3900 tis. Kč investice + projekce, 800 tisíc provoz a opravy</t>
      </text>
    </comment>
    <comment ref="C55" authorId="50" shapeId="0" xr:uid="{DFC56A0F-2173-4513-AF2C-E90C7652EF39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územního plánu č. 1 - standardizace
</t>
      </text>
    </comment>
    <comment ref="F55" authorId="51" shapeId="0" xr:uid="{B4311AE6-9C93-45DE-BD6A-6B59522126FA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ÚP č. 2</t>
      </text>
    </comment>
    <comment ref="C56" authorId="52" shapeId="0" xr:uid="{B4638468-57BE-43C3-8441-B9851DE71912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ÚS Rekreace, Dopravní vize (možná na silnice), Strategie ZŠ. </t>
      </text>
    </comment>
    <comment ref="F56" authorId="53" shapeId="0" xr:uid="{BF050AD9-DAA4-4A29-9648-1E1C6651E9D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Územní studie </t>
      </text>
    </comment>
    <comment ref="C57" authorId="54" shapeId="0" xr:uid="{780F6A2E-0DDC-4963-A3D4-5341EDC06083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Prodej popelnice.</t>
      </text>
    </comment>
    <comment ref="C58" authorId="55" shapeId="0" xr:uid="{15DF3A44-D92B-4C4B-A338-6D62227F9FD5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Svoz různých druhů odpadů. 
</t>
      </text>
    </comment>
    <comment ref="C59" authorId="56" shapeId="0" xr:uid="{284CF357-2604-4363-86E6-9E2A17B1CEB3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Svoz komunálního odpadu vč. velkoobjemu. </t>
      </text>
    </comment>
    <comment ref="C60" authorId="57" shapeId="0" xr:uid="{4A1E9C9F-40E7-4D90-A1BD-65F3D87F2475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Svoz tříděného odpadu. </t>
      </text>
    </comment>
    <comment ref="F60" authorId="58" shapeId="0" xr:uid="{1F33CA59-169D-4D47-ACBE-CEEB20F82FD3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Odpadový systém - VZ, nastavení</t>
      </text>
    </comment>
    <comment ref="C61" authorId="59" shapeId="0" xr:uid="{E0CAB9E8-5481-4CFE-88A5-7EBF0CD1DBA2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Svoz bioodpadu.
</t>
      </text>
    </comment>
    <comment ref="C62" authorId="60" shapeId="0" xr:uid="{DD267143-9CA4-4834-BF8F-553088C7B0A7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Pracovní četa - 4 lidi + peníze na údržbu zeleně. 
</t>
      </text>
    </comment>
    <comment ref="F62" authorId="61" shapeId="0" xr:uid="{834D39B4-F4D4-4DEA-88D0-B096EC64EC10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Mírné navýšení + 300 tisíc Kč na Tereziánskou alej
+ Centra obce ABC, Rekreace - mobiliář, údržba okolí silnice na Černovičky</t>
      </text>
    </comment>
    <comment ref="C64" authorId="62" shapeId="0" xr:uid="{3BF31E28-8085-46C7-8806-DE144448445D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Žádala DPS Buštěhrad o dar. Dřív se připlácelo, aby přijeli. Dnes neplatíme nic. </t>
      </text>
    </comment>
    <comment ref="C65" authorId="63" shapeId="0" xr:uid="{CAED2D29-52DE-4A69-8B13-632A346B80EA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Toto musí být v rozpočtu ze zákona. </t>
      </text>
    </comment>
    <comment ref="C66" authorId="64" shapeId="0" xr:uid="{C33FBE00-CD86-4D6A-8324-7F05262B17A9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Hasičský vozík 1 055 000 Kč + 200 tisíc Kč na provoz JSDH</t>
      </text>
    </comment>
    <comment ref="F66" authorId="65" shapeId="0" xr:uid="{663F481B-0614-424A-B1DE-4F3F997F7F0D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250 tisíc cca provoz Obecního servisu, pohonné hmoty a základní materiál + 450 tisíc vč. daru letiště + 800 tisíc vrata viz investice</t>
      </text>
    </comment>
    <comment ref="C67" authorId="66" shapeId="0" xr:uid="{1219AEEF-9FC4-40EB-A4DC-A2D7A92554C3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Plat starosty (udávaný nařízením vlády), plat místostarostů a odměny zastupitelům. 
</t>
      </text>
    </comment>
    <comment ref="F67" authorId="67" shapeId="0" xr:uid="{E90E719E-3C8C-4CD3-AAF1-72E0E46CA3A7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Starosta + 2 místostarostové á 15 tisíc Kč +zastupitelé + daně</t>
      </text>
    </comment>
    <comment ref="C70" authorId="68" shapeId="0" xr:uid="{D4509991-B03E-456E-BC78-6895B68E54D2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Činnost úřadu včetně různých poradců, úklidu úřadu, energií na úřad, zaměstnanců úřadu vč. správce majetku. 
2,666 milionu na nákup střední školy. </t>
      </text>
    </comment>
    <comment ref="F70" authorId="69" shapeId="0" xr:uid="{4CDB5832-966F-4228-8BD4-E01162EAFC94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Provoz obecního úřadu včetně externích služeb, energií a také 2,5 mil. Kč za Areál KŠ
</t>
      </text>
    </comment>
    <comment ref="C72" authorId="70" shapeId="0" xr:uid="{0B0A3F09-307F-4921-BE8D-A46FBE0B3A57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Pojištění obce vč. ZŠ a MŠ</t>
      </text>
    </comment>
  </commentList>
</comments>
</file>

<file path=xl/sharedStrings.xml><?xml version="1.0" encoding="utf-8"?>
<sst xmlns="http://schemas.openxmlformats.org/spreadsheetml/2006/main" count="146" uniqueCount="104">
  <si>
    <t>Třídění:</t>
  </si>
  <si>
    <t>Název</t>
  </si>
  <si>
    <t>Bez paragrafu</t>
  </si>
  <si>
    <t>2219</t>
  </si>
  <si>
    <t>Ostatní záležitosti pozemních komunikací</t>
  </si>
  <si>
    <t>2310</t>
  </si>
  <si>
    <t>Pitná voda</t>
  </si>
  <si>
    <t>2321</t>
  </si>
  <si>
    <t>Odvádění a čistění odpadních vod a nakládání s kaly</t>
  </si>
  <si>
    <t>2341</t>
  </si>
  <si>
    <t>Vodní díla v zemědělské krajině</t>
  </si>
  <si>
    <t>3299</t>
  </si>
  <si>
    <t>Ostatní záležitosti vzdělávání</t>
  </si>
  <si>
    <t>3429</t>
  </si>
  <si>
    <t>Ostatní zájmová činnost a rekreace</t>
  </si>
  <si>
    <t>3612</t>
  </si>
  <si>
    <t>Bytové hospodářství</t>
  </si>
  <si>
    <t>3639</t>
  </si>
  <si>
    <t>Komunální služby a územní rozvoj jinde nezařazené</t>
  </si>
  <si>
    <t>3722</t>
  </si>
  <si>
    <t>Sběr a svoz komunálních odpadů</t>
  </si>
  <si>
    <t>3726</t>
  </si>
  <si>
    <t>Využívání a zneškodňování ostatních odpadů</t>
  </si>
  <si>
    <t>3729</t>
  </si>
  <si>
    <t>Ostatní nakládání s odpady</t>
  </si>
  <si>
    <t>3745</t>
  </si>
  <si>
    <t>Péče o vzhled obcí a veřejnou zeleň</t>
  </si>
  <si>
    <t>6171</t>
  </si>
  <si>
    <t>Činnost místní správy</t>
  </si>
  <si>
    <t>6221</t>
  </si>
  <si>
    <t>Humanitární zahraniční pomoc přímá</t>
  </si>
  <si>
    <t>6409</t>
  </si>
  <si>
    <t>Ostatní činnosti jinde nezařazené</t>
  </si>
  <si>
    <t>1014</t>
  </si>
  <si>
    <t>Ozdravování hospodářských zvířat, polních a speciálních plodin a zvláštní veterinární péče</t>
  </si>
  <si>
    <t>2212</t>
  </si>
  <si>
    <t>Silnice</t>
  </si>
  <si>
    <t>2221</t>
  </si>
  <si>
    <t>Provoz veřejné silniční dopravy</t>
  </si>
  <si>
    <t>2292</t>
  </si>
  <si>
    <t>Dopravní obslužnost veřejnými službami - linková</t>
  </si>
  <si>
    <t>3111</t>
  </si>
  <si>
    <t>Mateřské školy</t>
  </si>
  <si>
    <t>3113</t>
  </si>
  <si>
    <t>Základní školy</t>
  </si>
  <si>
    <t>3319</t>
  </si>
  <si>
    <t>Ostatní záležitosti kultury</t>
  </si>
  <si>
    <t>3326</t>
  </si>
  <si>
    <t>Pořízení, zachování a obnova hodnot místního kulturního, národního a historického povědomí</t>
  </si>
  <si>
    <t>3349</t>
  </si>
  <si>
    <t>Ostatní záležitosti sdělovacích prostředků</t>
  </si>
  <si>
    <t>3399</t>
  </si>
  <si>
    <t>Ostatní záležitosti kultury, církví a sdělovacích prostředků</t>
  </si>
  <si>
    <t>3412</t>
  </si>
  <si>
    <t>Sportovní zařízení ve vlastnictví obce</t>
  </si>
  <si>
    <t>3419</t>
  </si>
  <si>
    <t>Ostatní sportovní činnost</t>
  </si>
  <si>
    <t>3421</t>
  </si>
  <si>
    <t>Využití volného času dětí a mládeže</t>
  </si>
  <si>
    <t>3631</t>
  </si>
  <si>
    <t>Veřejné osvětlení</t>
  </si>
  <si>
    <t>3635</t>
  </si>
  <si>
    <t>Územní plánování</t>
  </si>
  <si>
    <t>3636</t>
  </si>
  <si>
    <t>Územní rozvoj</t>
  </si>
  <si>
    <t>3721</t>
  </si>
  <si>
    <t>Sběr a svoz nebezpečných odpadů</t>
  </si>
  <si>
    <t>3723</t>
  </si>
  <si>
    <t>Sběr a svoz ostatních odpadů jiných než nebezpečných a komunálních</t>
  </si>
  <si>
    <t>3749</t>
  </si>
  <si>
    <t>Ostatní činnosti k ochraně přírody a krajiny</t>
  </si>
  <si>
    <t>4351</t>
  </si>
  <si>
    <t>Osobní asistence, pečovatelská služba a podpora samostatného bydlení</t>
  </si>
  <si>
    <t>5213</t>
  </si>
  <si>
    <t>Krizová opatření</t>
  </si>
  <si>
    <t>5512</t>
  </si>
  <si>
    <t>Požární ochrana - dobrovolná část</t>
  </si>
  <si>
    <t>6112</t>
  </si>
  <si>
    <t>Zastupitelstva obcí</t>
  </si>
  <si>
    <t>6320</t>
  </si>
  <si>
    <t>Pojištění funkčně nespecifikované</t>
  </si>
  <si>
    <t>Paragraf</t>
  </si>
  <si>
    <t>Schodek rozpočtu</t>
  </si>
  <si>
    <t xml:space="preserve">Schodek rozpočtu bude vyrovnán přebytky minulých let. </t>
  </si>
  <si>
    <t>Hodnoty v Kč.</t>
  </si>
  <si>
    <t>Příjmy celkem:</t>
  </si>
  <si>
    <t>Výdaje celkem:</t>
  </si>
  <si>
    <t>Příjmy</t>
  </si>
  <si>
    <t>Výdaje</t>
  </si>
  <si>
    <t>Schválený rozpočet 2024</t>
  </si>
  <si>
    <t>Upravený rozpočet 2024</t>
  </si>
  <si>
    <t>Skutečnost 10/2024</t>
  </si>
  <si>
    <t>Nebytové hospodářství</t>
  </si>
  <si>
    <t>Volby do zastupitelstev územních samosprávních celků</t>
  </si>
  <si>
    <t>Volby do Evropského parlamentu</t>
  </si>
  <si>
    <t>Obec Středokluky, Lidická 61, Středokluky, IČO 00241695</t>
  </si>
  <si>
    <t>Zpracoval: Jaroslav Paznocht</t>
  </si>
  <si>
    <t>více info na www.stredokluky.cz/finance</t>
  </si>
  <si>
    <t>Schváleno 4.12.2024</t>
  </si>
  <si>
    <t>Rozpočet obce Středokluky na rok 2025</t>
  </si>
  <si>
    <t>Rozpočet obce Středokluky 2025 - Příjmy</t>
  </si>
  <si>
    <t>Rozpočet obce Středokluky 2025 - Výdaje</t>
  </si>
  <si>
    <t>Rozpočet obce Středokluky 2025 - Výdaje - pokračování</t>
  </si>
  <si>
    <t>Rozpočet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</si>
</sst>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8"/>
      <color rgb="FF00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26"/>
      <color rgb="FF000000"/>
      <name val="Times New Roman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BFE4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2" borderId="0" xfId="0" applyFont="1" applyFill="1" applyProtection="1">
      <protection locked="0"/>
    </xf>
    <xf numFmtId="0" fontId="2" fillId="0" borderId="0" xfId="0" applyFont="1"/>
    <xf numFmtId="0" fontId="3" fillId="0" borderId="0" xfId="0" applyFont="1"/>
    <xf numFmtId="0" fontId="4" fillId="3" borderId="1" xfId="0" applyFont="1" applyFill="1" applyBorder="1" applyAlignment="1">
      <alignment vertical="top"/>
    </xf>
    <xf numFmtId="0" fontId="4" fillId="4" borderId="1" xfId="0" applyFont="1" applyFill="1" applyBorder="1" applyAlignment="1">
      <alignment vertical="top"/>
    </xf>
    <xf numFmtId="0" fontId="4" fillId="5" borderId="1" xfId="0" applyFont="1" applyFill="1" applyBorder="1" applyAlignment="1">
      <alignment vertical="top"/>
    </xf>
    <xf numFmtId="0" fontId="5" fillId="6" borderId="1" xfId="0" applyFont="1" applyFill="1" applyBorder="1" applyAlignment="1">
      <alignment vertical="top"/>
    </xf>
    <xf numFmtId="0" fontId="5" fillId="7" borderId="1" xfId="0" applyFont="1" applyFill="1" applyBorder="1" applyAlignment="1">
      <alignment vertical="center"/>
    </xf>
    <xf numFmtId="0" fontId="5" fillId="10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4" fillId="6" borderId="1" xfId="0" applyFont="1" applyFill="1" applyBorder="1" applyAlignment="1">
      <alignment vertical="top"/>
    </xf>
    <xf numFmtId="4" fontId="5" fillId="9" borderId="6" xfId="0" applyNumberFormat="1" applyFont="1" applyFill="1" applyBorder="1" applyAlignment="1">
      <alignment vertical="center"/>
    </xf>
    <xf numFmtId="4" fontId="5" fillId="9" borderId="10" xfId="0" applyNumberFormat="1" applyFont="1" applyFill="1" applyBorder="1" applyAlignment="1">
      <alignment vertical="center"/>
    </xf>
    <xf numFmtId="0" fontId="6" fillId="7" borderId="1" xfId="0" applyFont="1" applyFill="1" applyBorder="1" applyAlignment="1">
      <alignment vertical="center"/>
    </xf>
    <xf numFmtId="9" fontId="3" fillId="0" borderId="0" xfId="0" applyNumberFormat="1" applyFont="1"/>
    <xf numFmtId="3" fontId="3" fillId="0" borderId="0" xfId="0" applyNumberFormat="1" applyFont="1"/>
    <xf numFmtId="0" fontId="1" fillId="0" borderId="0" xfId="0" applyFont="1"/>
    <xf numFmtId="0" fontId="2" fillId="0" borderId="22" xfId="0" applyFont="1" applyBorder="1"/>
    <xf numFmtId="3" fontId="4" fillId="12" borderId="15" xfId="0" applyNumberFormat="1" applyFont="1" applyFill="1" applyBorder="1" applyAlignment="1">
      <alignment vertical="center"/>
    </xf>
    <xf numFmtId="3" fontId="4" fillId="12" borderId="16" xfId="0" applyNumberFormat="1" applyFont="1" applyFill="1" applyBorder="1" applyAlignment="1">
      <alignment vertical="center"/>
    </xf>
    <xf numFmtId="3" fontId="4" fillId="12" borderId="17" xfId="0" applyNumberFormat="1" applyFont="1" applyFill="1" applyBorder="1" applyAlignment="1">
      <alignment vertical="center"/>
    </xf>
    <xf numFmtId="0" fontId="5" fillId="8" borderId="6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 wrapText="1"/>
    </xf>
    <xf numFmtId="0" fontId="5" fillId="11" borderId="14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vertical="top"/>
    </xf>
    <xf numFmtId="0" fontId="6" fillId="7" borderId="19" xfId="0" applyFont="1" applyFill="1" applyBorder="1" applyAlignment="1">
      <alignment vertical="center"/>
    </xf>
    <xf numFmtId="0" fontId="5" fillId="7" borderId="20" xfId="0" applyFont="1" applyFill="1" applyBorder="1" applyAlignment="1">
      <alignment vertical="center"/>
    </xf>
    <xf numFmtId="0" fontId="5" fillId="7" borderId="21" xfId="0" applyFont="1" applyFill="1" applyBorder="1" applyAlignment="1">
      <alignment vertical="center"/>
    </xf>
    <xf numFmtId="0" fontId="5" fillId="11" borderId="6" xfId="0" applyFont="1" applyFill="1" applyBorder="1"/>
    <xf numFmtId="0" fontId="5" fillId="11" borderId="10" xfId="0" applyFont="1" applyFill="1" applyBorder="1"/>
    <xf numFmtId="0" fontId="5" fillId="11" borderId="6" xfId="0" applyFont="1" applyFill="1" applyBorder="1" applyAlignment="1">
      <alignment horizontal="right" wrapText="1"/>
    </xf>
    <xf numFmtId="0" fontId="5" fillId="11" borderId="7" xfId="0" applyFont="1" applyFill="1" applyBorder="1" applyAlignment="1">
      <alignment horizontal="right" wrapText="1"/>
    </xf>
    <xf numFmtId="0" fontId="5" fillId="11" borderId="10" xfId="0" applyFont="1" applyFill="1" applyBorder="1" applyAlignment="1">
      <alignment horizontal="right" wrapText="1"/>
    </xf>
    <xf numFmtId="0" fontId="5" fillId="11" borderId="14" xfId="0" applyFont="1" applyFill="1" applyBorder="1" applyAlignment="1">
      <alignment horizontal="right" wrapText="1"/>
    </xf>
    <xf numFmtId="4" fontId="4" fillId="11" borderId="3" xfId="0" applyNumberFormat="1" applyFont="1" applyFill="1" applyBorder="1" applyAlignment="1">
      <alignment vertical="center"/>
    </xf>
    <xf numFmtId="4" fontId="4" fillId="11" borderId="11" xfId="0" applyNumberFormat="1" applyFont="1" applyFill="1" applyBorder="1" applyAlignment="1">
      <alignment vertical="center" wrapText="1"/>
    </xf>
    <xf numFmtId="4" fontId="4" fillId="11" borderId="4" xfId="0" applyNumberFormat="1" applyFont="1" applyFill="1" applyBorder="1" applyAlignment="1">
      <alignment vertical="center"/>
    </xf>
    <xf numFmtId="4" fontId="4" fillId="11" borderId="11" xfId="0" applyNumberFormat="1" applyFont="1" applyFill="1" applyBorder="1" applyAlignment="1">
      <alignment vertical="center"/>
    </xf>
    <xf numFmtId="4" fontId="4" fillId="11" borderId="15" xfId="0" applyNumberFormat="1" applyFont="1" applyFill="1" applyBorder="1" applyAlignment="1">
      <alignment vertical="center"/>
    </xf>
    <xf numFmtId="4" fontId="4" fillId="11" borderId="5" xfId="0" applyNumberFormat="1" applyFont="1" applyFill="1" applyBorder="1" applyAlignment="1">
      <alignment vertical="center"/>
    </xf>
    <xf numFmtId="4" fontId="4" fillId="11" borderId="12" xfId="0" applyNumberFormat="1" applyFont="1" applyFill="1" applyBorder="1" applyAlignment="1">
      <alignment vertical="center" wrapText="1"/>
    </xf>
    <xf numFmtId="4" fontId="4" fillId="11" borderId="2" xfId="0" applyNumberFormat="1" applyFont="1" applyFill="1" applyBorder="1" applyAlignment="1">
      <alignment vertical="center"/>
    </xf>
    <xf numFmtId="4" fontId="8" fillId="11" borderId="12" xfId="0" applyNumberFormat="1" applyFont="1" applyFill="1" applyBorder="1" applyAlignment="1">
      <alignment vertical="center"/>
    </xf>
    <xf numFmtId="4" fontId="4" fillId="11" borderId="16" xfId="0" applyNumberFormat="1" applyFont="1" applyFill="1" applyBorder="1" applyAlignment="1">
      <alignment vertical="center"/>
    </xf>
    <xf numFmtId="4" fontId="4" fillId="11" borderId="12" xfId="0" applyNumberFormat="1" applyFont="1" applyFill="1" applyBorder="1" applyAlignment="1">
      <alignment vertical="center"/>
    </xf>
    <xf numFmtId="0" fontId="4" fillId="11" borderId="5" xfId="0" applyFont="1" applyFill="1" applyBorder="1" applyAlignment="1">
      <alignment horizontal="left" vertical="center"/>
    </xf>
    <xf numFmtId="4" fontId="5" fillId="11" borderId="8" xfId="0" applyNumberFormat="1" applyFont="1" applyFill="1" applyBorder="1" applyAlignment="1">
      <alignment vertical="center"/>
    </xf>
    <xf numFmtId="4" fontId="5" fillId="11" borderId="13" xfId="0" applyNumberFormat="1" applyFont="1" applyFill="1" applyBorder="1" applyAlignment="1">
      <alignment vertical="center"/>
    </xf>
    <xf numFmtId="3" fontId="5" fillId="11" borderId="18" xfId="0" applyNumberFormat="1" applyFont="1" applyFill="1" applyBorder="1" applyAlignment="1">
      <alignment vertical="center"/>
    </xf>
    <xf numFmtId="4" fontId="5" fillId="11" borderId="9" xfId="0" applyNumberFormat="1" applyFont="1" applyFill="1" applyBorder="1" applyAlignment="1">
      <alignment vertical="center"/>
    </xf>
    <xf numFmtId="4" fontId="5" fillId="11" borderId="18" xfId="0" applyNumberFormat="1" applyFont="1" applyFill="1" applyBorder="1" applyAlignment="1">
      <alignment vertical="center"/>
    </xf>
    <xf numFmtId="4" fontId="5" fillId="11" borderId="6" xfId="0" applyNumberFormat="1" applyFont="1" applyFill="1" applyBorder="1" applyAlignment="1">
      <alignment vertical="center"/>
    </xf>
    <xf numFmtId="4" fontId="5" fillId="11" borderId="10" xfId="0" applyNumberFormat="1" applyFont="1" applyFill="1" applyBorder="1" applyAlignment="1">
      <alignment vertical="center"/>
    </xf>
    <xf numFmtId="4" fontId="4" fillId="13" borderId="16" xfId="0" applyNumberFormat="1" applyFont="1" applyFill="1" applyBorder="1" applyAlignment="1">
      <alignment vertical="center"/>
    </xf>
    <xf numFmtId="4" fontId="4" fillId="11" borderId="24" xfId="0" applyNumberFormat="1" applyFont="1" applyFill="1" applyBorder="1" applyAlignment="1">
      <alignment vertical="center"/>
    </xf>
    <xf numFmtId="4" fontId="4" fillId="11" borderId="25" xfId="0" applyNumberFormat="1" applyFont="1" applyFill="1" applyBorder="1" applyAlignment="1">
      <alignment vertical="center" wrapText="1"/>
    </xf>
    <xf numFmtId="3" fontId="4" fillId="12" borderId="26" xfId="0" applyNumberFormat="1" applyFont="1" applyFill="1" applyBorder="1" applyAlignment="1">
      <alignment vertical="center"/>
    </xf>
    <xf numFmtId="4" fontId="4" fillId="11" borderId="27" xfId="0" applyNumberFormat="1" applyFont="1" applyFill="1" applyBorder="1" applyAlignment="1">
      <alignment vertical="center"/>
    </xf>
    <xf numFmtId="4" fontId="4" fillId="11" borderId="25" xfId="0" applyNumberFormat="1" applyFont="1" applyFill="1" applyBorder="1" applyAlignment="1">
      <alignment vertical="center"/>
    </xf>
    <xf numFmtId="4" fontId="4" fillId="11" borderId="26" xfId="0" applyNumberFormat="1" applyFont="1" applyFill="1" applyBorder="1" applyAlignment="1">
      <alignment vertical="center"/>
    </xf>
    <xf numFmtId="4" fontId="5" fillId="11" borderId="2" xfId="0" applyNumberFormat="1" applyFont="1" applyFill="1" applyBorder="1" applyAlignment="1">
      <alignment vertical="center"/>
    </xf>
    <xf numFmtId="3" fontId="5" fillId="11" borderId="2" xfId="0" applyNumberFormat="1" applyFont="1" applyFill="1" applyBorder="1" applyAlignment="1">
      <alignment vertical="center"/>
    </xf>
    <xf numFmtId="0" fontId="5" fillId="11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/>
    </xf>
    <xf numFmtId="0" fontId="5" fillId="11" borderId="12" xfId="0" applyFont="1" applyFill="1" applyBorder="1" applyAlignment="1">
      <alignment horizontal="left" vertical="center"/>
    </xf>
    <xf numFmtId="0" fontId="5" fillId="11" borderId="23" xfId="0" applyFont="1" applyFill="1" applyBorder="1" applyAlignment="1">
      <alignment horizontal="left" vertical="center"/>
    </xf>
    <xf numFmtId="4" fontId="5" fillId="11" borderId="12" xfId="0" applyNumberFormat="1" applyFont="1" applyFill="1" applyBorder="1" applyAlignment="1">
      <alignment horizontal="center" vertical="center"/>
    </xf>
    <xf numFmtId="4" fontId="5" fillId="11" borderId="23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7" dT="2023-12-05T10:37:52.98" personId="{00000000-0000-0000-0000-000000000000}" id="{A421695D-7E30-414E-9A2F-BACAEDFC44C4}">
    <text xml:space="preserve">Daňové příjmy, dotace apod. </text>
  </threadedComment>
  <threadedComment ref="C8" dT="2023-12-05T10:32:35.67" personId="{00000000-0000-0000-0000-000000000000}" id="{28094C4C-9134-42EA-9C2A-9DF1C5BAD76B}">
    <text xml:space="preserve">Nájem 1.VHS - dle kalkulace. </text>
  </threadedComment>
  <threadedComment ref="C9" dT="2023-12-05T10:32:42.57" personId="{00000000-0000-0000-0000-000000000000}" id="{313307A3-14DC-4D24-AD4F-583EF57AB63E}">
    <text>Nájem 1.VHS - dle kalkulace.</text>
  </threadedComment>
  <threadedComment ref="C10" dT="2023-12-05T10:32:54.80" personId="{00000000-0000-0000-0000-000000000000}" id="{2B06F48F-5F29-4261-B0AA-82AA6A113F8B}">
    <text>Nájemné rybník Pod Panskou</text>
  </threadedComment>
  <threadedComment ref="E11" dT="2024-11-05T09:46:54.40" personId="{00000000-0000-0000-0000-000000000000}" id="{02AB0873-6E10-4735-8B44-8C977074C099}">
    <text xml:space="preserve">Pojistné plnění. </text>
  </threadedComment>
  <threadedComment ref="E12" dT="2024-11-05T09:46:27.61" personId="{00000000-0000-0000-0000-000000000000}" id="{E5E7C32D-9549-400A-B97B-57C256396977}">
    <text>Pojistná plnění - zaplavená třída. Patří tam taky vratka dotací - obědy do škol.</text>
  </threadedComment>
  <threadedComment ref="C13" dT="2023-12-05T10:33:08.93" personId="{00000000-0000-0000-0000-000000000000}" id="{F2AC6773-F56E-4F90-91BC-0D433F12BF54}">
    <text>Virtuální univerzita 3. věku.</text>
  </threadedComment>
  <threadedComment ref="C14" dT="2023-12-05T10:33:54.62" personId="{00000000-0000-0000-0000-000000000000}" id="{570E7C81-C74A-42AD-B1B1-2FA7982FF530}">
    <text>Pronájem Sportovní areál "Koupaliště"</text>
  </threadedComment>
  <threadedComment ref="C15" dT="2023-12-05T10:34:06.52" personId="{00000000-0000-0000-0000-000000000000}" id="{AA395504-58A4-47D6-9E2F-103D3225BD46}">
    <text>Nájmy č.p. 68</text>
  </threadedComment>
  <threadedComment ref="E16" dT="2024-11-06T11:38:46.21" personId="{00000000-0000-0000-0000-000000000000}" id="{45531B5F-2644-439C-96E4-FD1F6A35FE15}">
    <text>Školní kuchyně - nájem</text>
  </threadedComment>
  <threadedComment ref="F16" dT="2024-11-05T09:41:16.10" personId="{00000000-0000-0000-0000-000000000000}" id="{0A98909A-5C4F-4949-971E-79E06C94918F}">
    <text>Pronájem školní kuchyně.</text>
  </threadedComment>
  <threadedComment ref="E17" dT="2024-11-06T11:38:28.92" personId="{00000000-0000-0000-0000-000000000000}" id="{32460057-0435-45CA-AD1D-6F6B58E01BEE}">
    <text xml:space="preserve">Pojistné plnění. </text>
  </threadedComment>
  <threadedComment ref="C18" dT="2023-12-08T22:23:23.38" personId="{00000000-0000-0000-0000-000000000000}" id="{A99F06F3-E9D2-4032-81D8-E3491A350FE9}">
    <text xml:space="preserve">Toto jsou věcná břemena. Nedokážeme predikovat. </text>
  </threadedComment>
  <threadedComment ref="C19" dT="2023-12-05T10:34:40.98" personId="{00000000-0000-0000-0000-000000000000}" id="{2B783062-63C4-4EF5-BC58-CE596FC4E835}">
    <text xml:space="preserve">Prodej popelnic občanům. </text>
  </threadedComment>
  <threadedComment ref="C20" dT="2023-12-05T10:35:10.36" personId="{00000000-0000-0000-0000-000000000000}" id="{B2322061-3EC5-4679-A726-142B1D0C8EC5}">
    <text xml:space="preserve">Příspěvek EkoKom. 
Snížen dle reálných hodnot. Pokud bude zavedeno zálohování plastových lahví, změní se.      </text>
  </threadedComment>
  <threadedComment ref="C21" dT="2023-12-05T10:36:41.00" personId="{00000000-0000-0000-0000-000000000000}" id="{D14EAB37-C9B3-4F45-BB0F-9396E21BB0E9}">
    <text xml:space="preserve">Příspěvek na pronájem popelnic na bioodpad. </text>
  </threadedComment>
  <threadedComment ref="E22" dT="2024-11-05T09:48:45.50" personId="{00000000-0000-0000-0000-000000000000}" id="{B5B0A42D-5D6F-4A2C-AF29-DDB860BB8F0D}">
    <text>Pokuta ZPF</text>
  </threadedComment>
  <threadedComment ref="E23" dT="2024-11-06T11:36:51.56" personId="{00000000-0000-0000-0000-000000000000}" id="{C05EE566-5EC4-4AD2-A155-9919DEE651F3}">
    <text>Pojistné plnění</text>
  </threadedComment>
  <threadedComment ref="C24" dT="2023-12-29T11:46:04.47" personId="{00000000-0000-0000-0000-000000000000}" id="{3E2F4946-3008-49AC-B9A2-8C3F7B8E63E8}">
    <text xml:space="preserve">Nájemné Cetin, Česká pošta, prodej knih apod. </text>
  </threadedComment>
  <threadedComment ref="E24" dT="2024-11-05T09:49:45.16" personId="{00000000-0000-0000-0000-000000000000}" id="{11F948D1-44D4-4F6B-9320-BCAFD5FDB2F6}">
    <text xml:space="preserve">Přefakturace energií. </text>
  </threadedComment>
  <threadedComment ref="C25" dT="2023-12-29T11:48:20.96" personId="{00000000-0000-0000-0000-000000000000}" id="{425C55C3-B4E5-4500-89B9-54D11E74BF35}">
    <text>Humanitární činnost nepředpokládáme.</text>
  </threadedComment>
  <threadedComment ref="C32" dT="2023-12-07T16:16:46.40" personId="{00000000-0000-0000-0000-000000000000}" id="{74970582-37B1-4D28-92DA-9D98FC34CA9E}">
    <text>Kastrace koček.</text>
  </threadedComment>
  <threadedComment ref="C33" dT="2023-12-07T16:17:08.84" personId="{00000000-0000-0000-0000-000000000000}" id="{C6E01C02-46D4-49F5-ABCE-10CE33B1E306}">
    <text>Zde je částka odhadovaná na opravy silnic + 353 320 Kč na dopravní vizi.</text>
  </threadedComment>
  <threadedComment ref="F33" dT="2024-11-06T14:03:44.93" personId="{00000000-0000-0000-0000-000000000000}" id="{B0AD664F-7F00-4131-82BC-0353FEAA06E2}">
    <text>Opravy</text>
  </threadedComment>
  <threadedComment ref="C34" dT="2023-12-07T16:17:59.48" personId="{00000000-0000-0000-0000-000000000000}" id="{EFC1F171-5BF8-4A09-863C-9FCD93DE6C1B}">
    <text xml:space="preserve">Toto jsou chodníky. Částka bude značně nepřesná, bude záležet jakým způsobem dokončíme chodník na 4křižovatce. </text>
  </threadedComment>
  <threadedComment ref="F34" dT="2024-11-06T14:03:31.03" personId="{00000000-0000-0000-0000-000000000000}" id="{89582956-B564-41FF-B405-8A81EB109E8A}">
    <text>4křižovatka</text>
  </threadedComment>
  <threadedComment ref="C35" dT="2023-12-07T16:18:42.97" personId="{00000000-0000-0000-0000-000000000000}" id="{6F4E3A7C-53A3-4289-87C4-7FFB743D5622}">
    <text xml:space="preserve">Toto jsou autobusové zastávky, nejspíše budeme dělat nějaké akce kolem zastávek na Černovičkách. </text>
  </threadedComment>
  <threadedComment ref="C36" dT="2023-12-07T16:18:59.74" personId="{00000000-0000-0000-0000-000000000000}" id="{72AAD4C8-3CAA-4ED4-81D9-A45EB4CD5A0F}">
    <text xml:space="preserve">Platba za MHD, částka odpovídá realitě. </text>
  </threadedComment>
  <threadedComment ref="F36" dT="2024-11-05T12:01:29.94" personId="{00000000-0000-0000-0000-000000000000}" id="{EF131F6F-609A-497B-8B6A-630C8762C332}">
    <text>122265,- Kč dle záloh</text>
  </threadedComment>
  <threadedComment ref="C37" dT="2023-12-07T16:32:16.51" personId="{00000000-0000-0000-0000-000000000000}" id="{16BB56D7-60C9-4E05-B2D2-F0EADDF0E719}">
    <text>Výdaje na předávací místo a měřící body + vodné obec.</text>
  </threadedComment>
  <threadedComment ref="F37" dT="2024-11-06T14:03:03.20" personId="{00000000-0000-0000-0000-000000000000}" id="{0401208D-E701-470C-A147-4B6ABA45DCC5}">
    <text>Vodoměrná šachta Nad Běloky</text>
  </threadedComment>
  <threadedComment ref="C38" dT="2023-12-07T16:32:29.72" personId="{00000000-0000-0000-0000-000000000000}" id="{B76EC752-0497-428D-BF47-F55045C0B1D5}">
    <text xml:space="preserve">Kanálové vpusti, čistírna odpadních vod, stočné obce. 
</text>
  </threadedComment>
  <threadedComment ref="F38" dT="2024-11-06T14:02:26.24" personId="{00000000-0000-0000-0000-000000000000}" id="{53932858-719C-469F-9BB5-44E89AF83163}">
    <text>Investice</text>
  </threadedComment>
  <threadedComment ref="C39" dT="2023-12-07T16:32:49.17" personId="{00000000-0000-0000-0000-000000000000}" id="{AD61AE38-8A2C-4B77-8352-2CF8B2DBE37C}">
    <text>Rybníky - v tuto chvíli tu nejsou žádné výdaje, ale neznamená to, že by obec nečekaly.</text>
  </threadedComment>
  <threadedComment ref="F39" dT="2024-11-06T14:01:54.13" personId="{00000000-0000-0000-0000-000000000000}" id="{371D68C4-42BD-4F05-AF96-118DAA08D82D}">
    <text>Česla rybník</text>
  </threadedComment>
  <threadedComment ref="C42" dT="2023-12-08T22:27:12.59" personId="{00000000-0000-0000-0000-000000000000}" id="{BB0096CD-067D-4846-B9FB-7BB9ED8E9000}">
    <text xml:space="preserve">1 300 000,- na provoz dle návrhu rozpočtu, 100 tisíc Kč na běžnou údržbu budov. </text>
  </threadedComment>
  <threadedComment ref="F42" dT="2024-11-06T14:01:40.13" personId="{00000000-0000-0000-0000-000000000000}" id="{D8967177-6DD8-47A0-AFAD-FAC8A5605C1A}">
    <text>Požadavek MŠ 1300 tis. Kč.</text>
  </threadedComment>
  <threadedComment ref="C43" dT="2023-12-05T10:14:27.71" personId="{00000000-0000-0000-0000-000000000000}" id="{009BF5F7-C84F-4E96-97D0-A2325369A966}">
    <text>1) Příspěvek ZŠ - 4 500 000,-
2) Dokončení rozestavěných tříd - 770 000,- 
3) 2 další učebny (105 a 204) - 1 200 000,- 
4) Strategie ZŠ - 414 486,-
5) Stříška šatny
Chybí například: 
1) Dveře družina. 
2) Úpravy kuchyně.
3) Dotace IROP - 2 933 180,- (2021), podíl obce 15 % (43 977,- Kč)
4) Odvlhčení chodby č.p. 187
5) Nábytek do třídy z dotace - 200 tisíc Kč.</text>
  </threadedComment>
  <threadedComment ref="F43" dT="2024-11-06T14:00:33.44" personId="{00000000-0000-0000-0000-000000000000}" id="{A9A323BF-7066-4C4D-8C68-38C940DD74E3}">
    <text xml:space="preserve">Investice + požadavek ZŠ do rozpočtu
</text>
  </threadedComment>
  <threadedComment ref="C44" dT="2023-12-07T16:33:09.37" personId="{00000000-0000-0000-0000-000000000000}" id="{E71D14C2-9E5F-4CFF-9845-123A842B5A5E}">
    <text xml:space="preserve">Virtuální univerzita 3. věku.
</text>
  </threadedComment>
  <threadedComment ref="C45" dT="2023-12-08T22:36:34.55" personId="{00000000-0000-0000-0000-000000000000}" id="{249A23AB-3AD4-4256-9EB2-893DFAE3E892}">
    <text xml:space="preserve">Dotace spolkům a akce obce. </text>
  </threadedComment>
  <threadedComment ref="C47" dT="2023-12-08T22:35:34.00" personId="{00000000-0000-0000-0000-000000000000}" id="{1BAAF60C-DF68-4AC3-B15F-FC2F83B78C7B}">
    <text>Vydávání Středoklucké Střely.</text>
  </threadedComment>
  <threadedComment ref="C48" dT="2023-12-08T22:36:16.33" personId="{00000000-0000-0000-0000-000000000000}" id="{496E87FB-4009-4B50-BD91-BB064100DAD3}">
    <text xml:space="preserve">Dotace spolkům a akce obce. </text>
  </threadedComment>
  <threadedComment ref="C49" dT="2023-12-08T22:36:09.18" personId="{00000000-0000-0000-0000-000000000000}" id="{2FA85479-CA52-422E-A26F-B51C0E123F62}">
    <text>Fotbalové hřiště.</text>
  </threadedComment>
  <threadedComment ref="C50" dT="2023-12-08T22:35:56.09" personId="{00000000-0000-0000-0000-000000000000}" id="{D8CF087F-D301-4714-9F67-DEBD989829FE}">
    <text xml:space="preserve">Dotace spolkům a akce obce. </text>
  </threadedComment>
  <threadedComment ref="C51" dT="2023-12-08T22:35:44.65" personId="{00000000-0000-0000-0000-000000000000}" id="{5432B6DB-9321-4328-9A98-BF9EE232AFD9}">
    <text xml:space="preserve">Dotace spolkům a akce obce. </text>
  </threadedComment>
  <threadedComment ref="C52" dT="2023-12-08T22:35:50.34" personId="{00000000-0000-0000-0000-000000000000}" id="{139C9397-F120-48FD-BDB6-AB424226A4D4}">
    <text xml:space="preserve">Dotace spolkům a akce obce. </text>
  </threadedComment>
  <threadedComment ref="C53" dT="2023-12-08T22:33:51.31" personId="{00000000-0000-0000-0000-000000000000}" id="{195B3571-9EB0-44A5-94A7-464816D2A193}">
    <text xml:space="preserve">Pronájmy z bytového domu. Jsou zde také platby za energie. </text>
  </threadedComment>
  <threadedComment ref="C54" dT="2023-12-08T22:21:42.68" personId="{00000000-0000-0000-0000-000000000000}" id="{645CDE0A-60C2-4A85-A414-81BA9589D0F5}">
    <text xml:space="preserve">350 tisíc Kč na elektřinu
4 620 000 Kč na výstavbu veřejného osvěltení
</text>
  </threadedComment>
  <threadedComment ref="F54" dT="2024-11-06T13:58:41.76" personId="{00000000-0000-0000-0000-000000000000}" id="{A94A20C3-0472-4E82-8F65-099A6C8A61AB}">
    <text>3900 tis. Kč investice + projekce, 800 tisíc provoz a opravy</text>
  </threadedComment>
  <threadedComment ref="C55" dT="2023-12-07T16:39:11.56" personId="{00000000-0000-0000-0000-000000000000}" id="{DFC56A0F-2173-4513-AF2C-E90C7652EF39}">
    <text xml:space="preserve">Změna územního plánu č. 1 - standardizace
</text>
  </threadedComment>
  <threadedComment ref="F55" dT="2024-11-05T10:07:07.15" personId="{00000000-0000-0000-0000-000000000000}" id="{B4311AE6-9C93-45DE-BD6A-6B59522126FA}">
    <text>Změna ÚP č. 2</text>
  </threadedComment>
  <threadedComment ref="C56" dT="2023-12-08T22:47:37.61" personId="{00000000-0000-0000-0000-000000000000}" id="{B4638468-57BE-43C3-8441-B9851DE71912}">
    <text xml:space="preserve">ÚS Rekreace, Dopravní vize (možná na silnice), Strategie ZŠ. </text>
  </threadedComment>
  <threadedComment ref="F56" dT="2024-11-06T13:54:35.20" personId="{00000000-0000-0000-0000-000000000000}" id="{BF050AD9-DAA4-4A29-9648-1E1C6651E9D0}">
    <text xml:space="preserve">Územní studie </text>
  </threadedComment>
  <threadedComment ref="C57" dT="2023-12-07T16:37:51.26" personId="{00000000-0000-0000-0000-000000000000}" id="{780F6A2E-0DDC-4963-A3D4-5341EDC06083}">
    <text>Prodej popelnice.</text>
  </threadedComment>
  <threadedComment ref="C58" dT="2023-12-08T23:47:08.89" personId="{00000000-0000-0000-0000-000000000000}" id="{15DF3A44-D92B-4C4B-A338-6D62227F9FD5}">
    <text xml:space="preserve">Svoz různých druhů odpadů. 
</text>
  </threadedComment>
  <threadedComment ref="C59" dT="2023-12-07T16:38:08.21" personId="{00000000-0000-0000-0000-000000000000}" id="{284CF357-2604-4363-86E6-9E2A17B1CEB3}">
    <text xml:space="preserve">Svoz komunálního odpadu vč. velkoobjemu. </text>
  </threadedComment>
  <threadedComment ref="C60" dT="2023-12-07T16:38:19.52" personId="{00000000-0000-0000-0000-000000000000}" id="{4A1E9C9F-40E7-4D90-A1BD-65F3D87F2475}">
    <text xml:space="preserve">Svoz tříděného odpadu. </text>
  </threadedComment>
  <threadedComment ref="F60" dT="2024-11-06T13:57:02.18" personId="{00000000-0000-0000-0000-000000000000}" id="{1F33CA59-169D-4D47-ACBE-CEEB20F82FD3}">
    <text>Odpadový systém - VZ, nastavení</text>
  </threadedComment>
  <threadedComment ref="C61" dT="2023-12-07T16:38:38.13" personId="{00000000-0000-0000-0000-000000000000}" id="{E0CAB9E8-5481-4CFE-88A5-7EBF0CD1DBA2}">
    <text xml:space="preserve">Svoz bioodpadu.
</text>
  </threadedComment>
  <threadedComment ref="C62" dT="2023-12-07T16:37:15.09" personId="{00000000-0000-0000-0000-000000000000}" id="{DD267143-9CA4-4834-BF8F-553088C7B0A7}">
    <text xml:space="preserve">Pracovní četa - 4 lidi + peníze na údržbu zeleně. 
</text>
  </threadedComment>
  <threadedComment ref="F62" dT="2024-11-06T13:50:28.66" personId="{00000000-0000-0000-0000-000000000000}" id="{834D39B4-F4D4-4DEA-88D0-B096EC64EC10}">
    <text>Mírné navýšení + 300 tisíc Kč na Tereziánskou alej
+ Centra obce ABC, Rekreace - mobiliář, údržba okolí silnice na Černovičky</text>
  </threadedComment>
  <threadedComment ref="C64" dT="2023-12-07T16:36:52.02" personId="{00000000-0000-0000-0000-000000000000}" id="{3BF31E28-8085-46C7-8806-DE144448445D}">
    <text xml:space="preserve">Žádala DPS Buštěhrad o dar. Dřív se připlácelo, aby přijeli. Dnes neplatíme nic. </text>
  </threadedComment>
  <threadedComment ref="C65" dT="2023-12-07T16:36:23.04" personId="{00000000-0000-0000-0000-000000000000}" id="{CAED2D29-52DE-4A69-8B13-632A346B80EA}">
    <text xml:space="preserve">Toto musí být v rozpočtu ze zákona. </text>
  </threadedComment>
  <threadedComment ref="C66" dT="2023-12-07T16:36:13.73" personId="{00000000-0000-0000-0000-000000000000}" id="{C33FBE00-CD86-4D6A-8324-7F05262B17A9}">
    <text>Hasičský vozík 1 055 000 Kč + 200 tisíc Kč na provoz JSDH</text>
  </threadedComment>
  <threadedComment ref="F66" dT="2024-11-06T13:49:16.50" personId="{00000000-0000-0000-0000-000000000000}" id="{663F481B-0614-424A-B1DE-4F3F997F7F0D}">
    <text>250 tisíc cca provoz Obecního servisu, pohonné hmoty a základní materiál + 450 tisíc vč. daru letiště + 800 tisíc vrata viz investice</text>
  </threadedComment>
  <threadedComment ref="C67" dT="2023-12-07T16:35:53.87" personId="{00000000-0000-0000-0000-000000000000}" id="{1219AEEF-9FC4-40EB-A4DC-A2D7A92554C3}">
    <text xml:space="preserve">Plat starosty (udávaný nařízením vlády), plat místostarostů a odměny zastupitelům. 
</text>
  </threadedComment>
  <threadedComment ref="F67" dT="2024-11-05T10:00:45.84" personId="{00000000-0000-0000-0000-000000000000}" id="{E90E719E-3C8C-4CD3-AAF1-72E0E46CA3A7}">
    <text>Starosta + 2 místostarostové á 15 tisíc Kč +zastupitelé + daně</text>
  </threadedComment>
  <threadedComment ref="C70" dT="2023-12-07T16:34:26.14" personId="{00000000-0000-0000-0000-000000000000}" id="{D4509991-B03E-456E-BC78-6895B68E54D2}">
    <text xml:space="preserve">Činnost úřadu včetně různých poradců, úklidu úřadu, energií na úřad, zaměstnanců úřadu vč. správce majetku. 
2,666 milionu na nákup střední školy. </text>
  </threadedComment>
  <threadedComment ref="F70" dT="2024-11-06T13:47:03.60" personId="{00000000-0000-0000-0000-000000000000}" id="{4CDB5832-966F-4228-8BD4-E01162EAFC94}">
    <text xml:space="preserve">Provoz obecního úřadu včetně externích služeb, energií a také 2,5 mil. Kč za Areál KŠ
</text>
  </threadedComment>
  <threadedComment ref="C72" dT="2023-12-07T16:33:27.13" personId="{00000000-0000-0000-0000-000000000000}" id="{0B0A3F09-307F-4921-BE8D-A46FBE0B3A57}">
    <text>Pojištění obce vč. ZŠ a MŠ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M83"/>
  <sheetViews>
    <sheetView tabSelected="1" zoomScale="115" zoomScaleNormal="115" workbookViewId="0">
      <selection activeCell="H6" sqref="H6"/>
    </sheetView>
  </sheetViews>
  <sheetFormatPr defaultColWidth="9.1796875" defaultRowHeight="15.5" x14ac:dyDescent="0.35"/>
  <cols>
    <col min="1" max="1" width="9.26953125" style="2" customWidth="1"/>
    <col min="2" max="2" width="35.7265625" style="2" customWidth="1"/>
    <col min="3" max="3" width="12.1796875" style="2" customWidth="1"/>
    <col min="4" max="5" width="14.26953125" style="2" bestFit="1" customWidth="1"/>
    <col min="6" max="6" width="13.81640625" style="2" customWidth="1"/>
    <col min="7" max="7" width="20.26953125" style="16" customWidth="1"/>
    <col min="8" max="8" width="82.26953125" style="3" bestFit="1" customWidth="1"/>
    <col min="9" max="16384" width="9.1796875" style="3"/>
  </cols>
  <sheetData>
    <row r="1" spans="1:6" ht="20.149999999999999" customHeight="1" x14ac:dyDescent="0.35">
      <c r="A1" s="1"/>
      <c r="B1" s="1"/>
      <c r="C1" s="1"/>
      <c r="D1" s="1"/>
      <c r="E1" s="1"/>
    </row>
    <row r="2" spans="1:6" ht="20.149999999999999" customHeight="1" x14ac:dyDescent="0.35">
      <c r="A2" s="4" t="s">
        <v>95</v>
      </c>
      <c r="B2" s="4"/>
      <c r="C2" s="5"/>
      <c r="D2" s="5"/>
      <c r="E2" s="5"/>
    </row>
    <row r="3" spans="1:6" ht="33" x14ac:dyDescent="0.35">
      <c r="A3" s="26" t="s">
        <v>99</v>
      </c>
      <c r="B3" s="6"/>
      <c r="C3" s="6"/>
      <c r="D3" s="10"/>
      <c r="E3" s="6"/>
    </row>
    <row r="4" spans="1:6" x14ac:dyDescent="0.35">
      <c r="A4" s="5" t="s">
        <v>0</v>
      </c>
      <c r="B4" s="7"/>
      <c r="C4" s="11" t="s">
        <v>84</v>
      </c>
      <c r="D4" s="7"/>
      <c r="E4" s="7"/>
    </row>
    <row r="5" spans="1:6" ht="23" thickBot="1" x14ac:dyDescent="0.35">
      <c r="A5" s="14" t="s">
        <v>100</v>
      </c>
      <c r="B5" s="8"/>
      <c r="C5" s="8"/>
      <c r="D5" s="8"/>
      <c r="E5" s="8"/>
      <c r="F5" s="8"/>
    </row>
    <row r="6" spans="1:6" ht="51" customHeight="1" thickBot="1" x14ac:dyDescent="0.35">
      <c r="A6" s="30" t="s">
        <v>81</v>
      </c>
      <c r="B6" s="31" t="s">
        <v>1</v>
      </c>
      <c r="C6" s="32" t="s">
        <v>89</v>
      </c>
      <c r="D6" s="33" t="s">
        <v>90</v>
      </c>
      <c r="E6" s="34" t="s">
        <v>91</v>
      </c>
      <c r="F6" s="35" t="s">
        <v>103</v>
      </c>
    </row>
    <row r="7" spans="1:6" x14ac:dyDescent="0.3">
      <c r="A7" s="36"/>
      <c r="B7" s="37" t="s">
        <v>2</v>
      </c>
      <c r="C7" s="19">
        <v>32000000</v>
      </c>
      <c r="D7" s="38">
        <v>34594471.700000003</v>
      </c>
      <c r="E7" s="39">
        <v>27032380.030000001</v>
      </c>
      <c r="F7" s="40">
        <f>29844471.1113381*1.05+1030000+974875+20333*12</f>
        <v>33585565.666905008</v>
      </c>
    </row>
    <row r="8" spans="1:6" x14ac:dyDescent="0.3">
      <c r="A8" s="41" t="s">
        <v>5</v>
      </c>
      <c r="B8" s="42" t="s">
        <v>6</v>
      </c>
      <c r="C8" s="20">
        <f>53216/1920*1720</f>
        <v>47672.666666666664</v>
      </c>
      <c r="D8" s="43">
        <v>47673</v>
      </c>
      <c r="E8" s="44">
        <v>8098.76</v>
      </c>
      <c r="F8" s="45">
        <v>47673</v>
      </c>
    </row>
    <row r="9" spans="1:6" ht="31" x14ac:dyDescent="0.3">
      <c r="A9" s="41" t="s">
        <v>7</v>
      </c>
      <c r="B9" s="42" t="s">
        <v>8</v>
      </c>
      <c r="C9" s="20">
        <f>361936/1920*1720</f>
        <v>324234.33333333331</v>
      </c>
      <c r="D9" s="43">
        <v>262234</v>
      </c>
      <c r="E9" s="44">
        <v>169191.96</v>
      </c>
      <c r="F9" s="45">
        <v>262234</v>
      </c>
    </row>
    <row r="10" spans="1:6" x14ac:dyDescent="0.3">
      <c r="A10" s="41" t="s">
        <v>9</v>
      </c>
      <c r="B10" s="42" t="s">
        <v>10</v>
      </c>
      <c r="C10" s="20">
        <v>10000</v>
      </c>
      <c r="D10" s="43">
        <v>10000</v>
      </c>
      <c r="E10" s="46">
        <v>0</v>
      </c>
      <c r="F10" s="45">
        <v>12000</v>
      </c>
    </row>
    <row r="11" spans="1:6" x14ac:dyDescent="0.3">
      <c r="A11" s="47">
        <v>3111</v>
      </c>
      <c r="B11" s="42" t="s">
        <v>42</v>
      </c>
      <c r="C11" s="20">
        <v>0</v>
      </c>
      <c r="D11" s="43">
        <v>17316</v>
      </c>
      <c r="E11" s="46">
        <v>17316</v>
      </c>
      <c r="F11" s="45">
        <v>0</v>
      </c>
    </row>
    <row r="12" spans="1:6" x14ac:dyDescent="0.35">
      <c r="A12" s="47">
        <v>3113</v>
      </c>
      <c r="B12" s="41" t="s">
        <v>44</v>
      </c>
      <c r="C12" s="20">
        <v>0</v>
      </c>
      <c r="D12" s="43">
        <v>48902</v>
      </c>
      <c r="E12" s="46">
        <v>83476</v>
      </c>
      <c r="F12" s="18">
        <v>0</v>
      </c>
    </row>
    <row r="13" spans="1:6" x14ac:dyDescent="0.3">
      <c r="A13" s="41" t="s">
        <v>11</v>
      </c>
      <c r="B13" s="42" t="s">
        <v>12</v>
      </c>
      <c r="C13" s="20">
        <v>4500</v>
      </c>
      <c r="D13" s="43">
        <v>4500</v>
      </c>
      <c r="E13" s="46">
        <v>5600</v>
      </c>
      <c r="F13" s="45">
        <v>6000</v>
      </c>
    </row>
    <row r="14" spans="1:6" x14ac:dyDescent="0.3">
      <c r="A14" s="41" t="s">
        <v>13</v>
      </c>
      <c r="B14" s="42" t="s">
        <v>14</v>
      </c>
      <c r="C14" s="20">
        <v>80000</v>
      </c>
      <c r="D14" s="43">
        <v>106000</v>
      </c>
      <c r="E14" s="46">
        <v>96600</v>
      </c>
      <c r="F14" s="45">
        <v>106000</v>
      </c>
    </row>
    <row r="15" spans="1:6" x14ac:dyDescent="0.3">
      <c r="A15" s="41" t="s">
        <v>15</v>
      </c>
      <c r="B15" s="42" t="s">
        <v>16</v>
      </c>
      <c r="C15" s="20">
        <v>1000000</v>
      </c>
      <c r="D15" s="43">
        <v>1247000</v>
      </c>
      <c r="E15" s="46">
        <v>1295313.99</v>
      </c>
      <c r="F15" s="45">
        <v>1300000</v>
      </c>
    </row>
    <row r="16" spans="1:6" x14ac:dyDescent="0.3">
      <c r="A16" s="47">
        <v>3613</v>
      </c>
      <c r="B16" s="42" t="s">
        <v>92</v>
      </c>
      <c r="C16" s="20">
        <v>0</v>
      </c>
      <c r="D16" s="43">
        <v>37150</v>
      </c>
      <c r="E16" s="46">
        <v>124050</v>
      </c>
      <c r="F16" s="45">
        <f>15000*12</f>
        <v>180000</v>
      </c>
    </row>
    <row r="17" spans="1:6" x14ac:dyDescent="0.3">
      <c r="A17" s="47">
        <v>3631</v>
      </c>
      <c r="B17" s="42" t="s">
        <v>60</v>
      </c>
      <c r="C17" s="20">
        <v>0</v>
      </c>
      <c r="D17" s="43">
        <v>70590</v>
      </c>
      <c r="E17" s="46">
        <v>70590</v>
      </c>
      <c r="F17" s="45">
        <v>0</v>
      </c>
    </row>
    <row r="18" spans="1:6" ht="31" x14ac:dyDescent="0.3">
      <c r="A18" s="41" t="s">
        <v>17</v>
      </c>
      <c r="B18" s="42" t="s">
        <v>18</v>
      </c>
      <c r="C18" s="20">
        <v>10000</v>
      </c>
      <c r="D18" s="43">
        <v>32400</v>
      </c>
      <c r="E18" s="46">
        <v>22400</v>
      </c>
      <c r="F18" s="45">
        <v>10000</v>
      </c>
    </row>
    <row r="19" spans="1:6" x14ac:dyDescent="0.3">
      <c r="A19" s="41" t="s">
        <v>19</v>
      </c>
      <c r="B19" s="42" t="s">
        <v>20</v>
      </c>
      <c r="C19" s="20">
        <v>5000</v>
      </c>
      <c r="D19" s="43">
        <v>5000</v>
      </c>
      <c r="E19" s="46">
        <v>3624</v>
      </c>
      <c r="F19" s="45">
        <v>5000</v>
      </c>
    </row>
    <row r="20" spans="1:6" ht="31" x14ac:dyDescent="0.3">
      <c r="A20" s="41" t="s">
        <v>21</v>
      </c>
      <c r="B20" s="42" t="s">
        <v>22</v>
      </c>
      <c r="C20" s="20">
        <v>270000</v>
      </c>
      <c r="D20" s="43">
        <v>270000</v>
      </c>
      <c r="E20" s="46">
        <v>261710.5</v>
      </c>
      <c r="F20" s="45">
        <v>270000</v>
      </c>
    </row>
    <row r="21" spans="1:6" x14ac:dyDescent="0.3">
      <c r="A21" s="41" t="s">
        <v>23</v>
      </c>
      <c r="B21" s="42" t="s">
        <v>24</v>
      </c>
      <c r="C21" s="20">
        <v>122000</v>
      </c>
      <c r="D21" s="43">
        <v>122000</v>
      </c>
      <c r="E21" s="46">
        <v>74400</v>
      </c>
      <c r="F21" s="45">
        <v>80000</v>
      </c>
    </row>
    <row r="22" spans="1:6" x14ac:dyDescent="0.3">
      <c r="A22" s="41" t="s">
        <v>25</v>
      </c>
      <c r="B22" s="42" t="s">
        <v>26</v>
      </c>
      <c r="C22" s="20">
        <v>0</v>
      </c>
      <c r="D22" s="43">
        <v>50000</v>
      </c>
      <c r="E22" s="46">
        <v>50000</v>
      </c>
      <c r="F22" s="45">
        <v>0</v>
      </c>
    </row>
    <row r="23" spans="1:6" x14ac:dyDescent="0.3">
      <c r="A23" s="47">
        <v>5512</v>
      </c>
      <c r="B23" s="42" t="s">
        <v>76</v>
      </c>
      <c r="C23" s="20">
        <v>0</v>
      </c>
      <c r="D23" s="43">
        <v>5600</v>
      </c>
      <c r="E23" s="46">
        <v>5600</v>
      </c>
      <c r="F23" s="45">
        <v>0</v>
      </c>
    </row>
    <row r="24" spans="1:6" x14ac:dyDescent="0.3">
      <c r="A24" s="41" t="s">
        <v>27</v>
      </c>
      <c r="B24" s="42" t="s">
        <v>28</v>
      </c>
      <c r="C24" s="20">
        <v>200000</v>
      </c>
      <c r="D24" s="43">
        <v>595262</v>
      </c>
      <c r="E24" s="46">
        <v>743787.24</v>
      </c>
      <c r="F24" s="45">
        <v>800000</v>
      </c>
    </row>
    <row r="25" spans="1:6" x14ac:dyDescent="0.3">
      <c r="A25" s="41" t="s">
        <v>29</v>
      </c>
      <c r="B25" s="42" t="s">
        <v>30</v>
      </c>
      <c r="C25" s="20">
        <v>0</v>
      </c>
      <c r="D25" s="43">
        <v>0</v>
      </c>
      <c r="E25" s="46">
        <v>0</v>
      </c>
      <c r="F25" s="45">
        <v>0</v>
      </c>
    </row>
    <row r="26" spans="1:6" ht="16" thickBot="1" x14ac:dyDescent="0.35">
      <c r="A26" s="41" t="s">
        <v>31</v>
      </c>
      <c r="B26" s="42" t="s">
        <v>32</v>
      </c>
      <c r="C26" s="21">
        <v>0</v>
      </c>
      <c r="D26" s="43">
        <v>0</v>
      </c>
      <c r="E26" s="46">
        <v>0</v>
      </c>
      <c r="F26" s="45">
        <v>0</v>
      </c>
    </row>
    <row r="27" spans="1:6" thickBot="1" x14ac:dyDescent="0.35">
      <c r="A27" s="48" t="s">
        <v>85</v>
      </c>
      <c r="B27" s="49"/>
      <c r="C27" s="50">
        <f>SUM(C7:C26)</f>
        <v>34073407</v>
      </c>
      <c r="D27" s="51">
        <f>SUM(D7:D26)</f>
        <v>37526098.700000003</v>
      </c>
      <c r="E27" s="49">
        <f>SUM(E7:E26)</f>
        <v>30064138.48</v>
      </c>
      <c r="F27" s="52">
        <f>SUM(F7:F26)</f>
        <v>36664472.666905008</v>
      </c>
    </row>
    <row r="28" spans="1:6" ht="1" customHeight="1" x14ac:dyDescent="0.35">
      <c r="A28" s="9"/>
      <c r="B28" s="9"/>
      <c r="C28" s="1"/>
      <c r="D28" s="1"/>
      <c r="E28" s="1"/>
    </row>
    <row r="29" spans="1:6" ht="16" thickBot="1" x14ac:dyDescent="0.4">
      <c r="A29" s="1"/>
      <c r="B29" s="1"/>
      <c r="C29" s="1"/>
      <c r="D29" s="1"/>
      <c r="E29" s="1"/>
    </row>
    <row r="30" spans="1:6" ht="23" thickBot="1" x14ac:dyDescent="0.35">
      <c r="A30" s="27" t="s">
        <v>101</v>
      </c>
      <c r="B30" s="28"/>
      <c r="C30" s="28"/>
      <c r="D30" s="28"/>
      <c r="E30" s="28"/>
      <c r="F30" s="29"/>
    </row>
    <row r="31" spans="1:6" ht="45.5" thickBot="1" x14ac:dyDescent="0.35">
      <c r="A31" s="53" t="s">
        <v>81</v>
      </c>
      <c r="B31" s="54" t="s">
        <v>1</v>
      </c>
      <c r="C31" s="32" t="s">
        <v>89</v>
      </c>
      <c r="D31" s="33" t="s">
        <v>90</v>
      </c>
      <c r="E31" s="34" t="s">
        <v>91</v>
      </c>
      <c r="F31" s="35" t="s">
        <v>103</v>
      </c>
    </row>
    <row r="32" spans="1:6" ht="46.5" x14ac:dyDescent="0.3">
      <c r="A32" s="36" t="s">
        <v>33</v>
      </c>
      <c r="B32" s="37" t="s">
        <v>34</v>
      </c>
      <c r="C32" s="19">
        <v>10000</v>
      </c>
      <c r="D32" s="38">
        <v>10000</v>
      </c>
      <c r="E32" s="39">
        <v>9860</v>
      </c>
      <c r="F32" s="40">
        <v>15000</v>
      </c>
    </row>
    <row r="33" spans="1:6" x14ac:dyDescent="0.3">
      <c r="A33" s="41" t="s">
        <v>35</v>
      </c>
      <c r="B33" s="42" t="s">
        <v>36</v>
      </c>
      <c r="C33" s="20">
        <f>600000+353320</f>
        <v>953320</v>
      </c>
      <c r="D33" s="43">
        <v>953320</v>
      </c>
      <c r="E33" s="46">
        <v>471972.6</v>
      </c>
      <c r="F33" s="45">
        <v>500000</v>
      </c>
    </row>
    <row r="34" spans="1:6" ht="31" x14ac:dyDescent="0.3">
      <c r="A34" s="41" t="s">
        <v>3</v>
      </c>
      <c r="B34" s="42" t="s">
        <v>4</v>
      </c>
      <c r="C34" s="20">
        <v>1000000</v>
      </c>
      <c r="D34" s="43">
        <v>630000</v>
      </c>
      <c r="E34" s="46">
        <v>229315.57</v>
      </c>
      <c r="F34" s="45">
        <v>700000</v>
      </c>
    </row>
    <row r="35" spans="1:6" x14ac:dyDescent="0.3">
      <c r="A35" s="41" t="s">
        <v>37</v>
      </c>
      <c r="B35" s="42" t="s">
        <v>38</v>
      </c>
      <c r="C35" s="20">
        <v>100000</v>
      </c>
      <c r="D35" s="43">
        <v>470000</v>
      </c>
      <c r="E35" s="46">
        <v>365053.37</v>
      </c>
      <c r="F35" s="45">
        <v>0</v>
      </c>
    </row>
    <row r="36" spans="1:6" ht="31" x14ac:dyDescent="0.3">
      <c r="A36" s="41" t="s">
        <v>39</v>
      </c>
      <c r="B36" s="42" t="s">
        <v>40</v>
      </c>
      <c r="C36" s="20">
        <v>120000</v>
      </c>
      <c r="D36" s="43">
        <v>120000</v>
      </c>
      <c r="E36" s="46">
        <v>88458</v>
      </c>
      <c r="F36" s="45">
        <v>130000</v>
      </c>
    </row>
    <row r="37" spans="1:6" x14ac:dyDescent="0.3">
      <c r="A37" s="41" t="s">
        <v>5</v>
      </c>
      <c r="B37" s="42" t="s">
        <v>6</v>
      </c>
      <c r="C37" s="20">
        <f>764000+50000</f>
        <v>814000</v>
      </c>
      <c r="D37" s="43">
        <v>814000</v>
      </c>
      <c r="E37" s="46">
        <v>43016.71</v>
      </c>
      <c r="F37" s="45">
        <v>1200000</v>
      </c>
    </row>
    <row r="38" spans="1:6" ht="31" x14ac:dyDescent="0.3">
      <c r="A38" s="41" t="s">
        <v>7</v>
      </c>
      <c r="B38" s="42" t="s">
        <v>8</v>
      </c>
      <c r="C38" s="20">
        <f>3312000+50000-800000</f>
        <v>2562000</v>
      </c>
      <c r="D38" s="43">
        <v>3718544</v>
      </c>
      <c r="E38" s="46">
        <v>102382.19</v>
      </c>
      <c r="F38" s="45">
        <v>2600000</v>
      </c>
    </row>
    <row r="39" spans="1:6" ht="16" thickBot="1" x14ac:dyDescent="0.35">
      <c r="A39" s="41" t="s">
        <v>9</v>
      </c>
      <c r="B39" s="42" t="s">
        <v>10</v>
      </c>
      <c r="C39" s="20">
        <v>0</v>
      </c>
      <c r="D39" s="43">
        <v>0</v>
      </c>
      <c r="E39" s="46">
        <v>0</v>
      </c>
      <c r="F39" s="45">
        <v>50000</v>
      </c>
    </row>
    <row r="40" spans="1:6" ht="23" thickBot="1" x14ac:dyDescent="0.35">
      <c r="A40" s="27" t="s">
        <v>102</v>
      </c>
      <c r="B40" s="28"/>
      <c r="C40" s="28"/>
      <c r="D40" s="28"/>
      <c r="E40" s="28"/>
      <c r="F40" s="29"/>
    </row>
    <row r="41" spans="1:6" ht="45" x14ac:dyDescent="0.3">
      <c r="A41" s="12" t="s">
        <v>81</v>
      </c>
      <c r="B41" s="13" t="s">
        <v>1</v>
      </c>
      <c r="C41" s="22" t="s">
        <v>89</v>
      </c>
      <c r="D41" s="23" t="s">
        <v>90</v>
      </c>
      <c r="E41" s="24" t="s">
        <v>91</v>
      </c>
      <c r="F41" s="25" t="s">
        <v>103</v>
      </c>
    </row>
    <row r="42" spans="1:6" x14ac:dyDescent="0.3">
      <c r="A42" s="41" t="s">
        <v>41</v>
      </c>
      <c r="B42" s="42" t="s">
        <v>42</v>
      </c>
      <c r="C42" s="20">
        <v>1400000</v>
      </c>
      <c r="D42" s="43">
        <v>1300000</v>
      </c>
      <c r="E42" s="46">
        <v>1300000</v>
      </c>
      <c r="F42" s="45">
        <v>1400000</v>
      </c>
    </row>
    <row r="43" spans="1:6" x14ac:dyDescent="0.3">
      <c r="A43" s="41" t="s">
        <v>43</v>
      </c>
      <c r="B43" s="42" t="s">
        <v>44</v>
      </c>
      <c r="C43" s="20">
        <f>4500000+770000+1200000+414486+150000</f>
        <v>7034486</v>
      </c>
      <c r="D43" s="43">
        <v>10314604</v>
      </c>
      <c r="E43" s="46">
        <v>10162717.1</v>
      </c>
      <c r="F43" s="45">
        <f>3000000+3450000</f>
        <v>6450000</v>
      </c>
    </row>
    <row r="44" spans="1:6" x14ac:dyDescent="0.3">
      <c r="A44" s="41" t="s">
        <v>11</v>
      </c>
      <c r="B44" s="42" t="s">
        <v>12</v>
      </c>
      <c r="C44" s="20">
        <v>6000</v>
      </c>
      <c r="D44" s="43">
        <v>6000</v>
      </c>
      <c r="E44" s="46">
        <v>4000</v>
      </c>
      <c r="F44" s="45">
        <v>6000</v>
      </c>
    </row>
    <row r="45" spans="1:6" x14ac:dyDescent="0.3">
      <c r="A45" s="41" t="s">
        <v>45</v>
      </c>
      <c r="B45" s="42" t="s">
        <v>46</v>
      </c>
      <c r="C45" s="20">
        <v>40000</v>
      </c>
      <c r="D45" s="43">
        <v>28300</v>
      </c>
      <c r="E45" s="46">
        <v>0</v>
      </c>
      <c r="F45" s="45">
        <v>40000</v>
      </c>
    </row>
    <row r="46" spans="1:6" ht="46.5" x14ac:dyDescent="0.3">
      <c r="A46" s="41" t="s">
        <v>47</v>
      </c>
      <c r="B46" s="42" t="s">
        <v>48</v>
      </c>
      <c r="C46" s="20">
        <v>0</v>
      </c>
      <c r="D46" s="43">
        <v>0</v>
      </c>
      <c r="E46" s="46">
        <v>0</v>
      </c>
      <c r="F46" s="45">
        <v>0</v>
      </c>
    </row>
    <row r="47" spans="1:6" ht="31" x14ac:dyDescent="0.3">
      <c r="A47" s="41" t="s">
        <v>49</v>
      </c>
      <c r="B47" s="42" t="s">
        <v>50</v>
      </c>
      <c r="C47" s="20">
        <v>100000</v>
      </c>
      <c r="D47" s="43">
        <v>100000</v>
      </c>
      <c r="E47" s="46">
        <v>65207.519999999997</v>
      </c>
      <c r="F47" s="45">
        <v>100000</v>
      </c>
    </row>
    <row r="48" spans="1:6" ht="31" x14ac:dyDescent="0.3">
      <c r="A48" s="41" t="s">
        <v>51</v>
      </c>
      <c r="B48" s="42" t="s">
        <v>52</v>
      </c>
      <c r="C48" s="20">
        <v>100000</v>
      </c>
      <c r="D48" s="43">
        <v>115000</v>
      </c>
      <c r="E48" s="46">
        <v>111204.16</v>
      </c>
      <c r="F48" s="45">
        <v>140000</v>
      </c>
    </row>
    <row r="49" spans="1:13" x14ac:dyDescent="0.3">
      <c r="A49" s="41" t="s">
        <v>53</v>
      </c>
      <c r="B49" s="42" t="s">
        <v>54</v>
      </c>
      <c r="C49" s="20">
        <v>30000</v>
      </c>
      <c r="D49" s="43">
        <v>77597</v>
      </c>
      <c r="E49" s="46">
        <v>77441.06</v>
      </c>
      <c r="F49" s="45">
        <v>30000</v>
      </c>
    </row>
    <row r="50" spans="1:13" x14ac:dyDescent="0.3">
      <c r="A50" s="41" t="s">
        <v>55</v>
      </c>
      <c r="B50" s="42" t="s">
        <v>56</v>
      </c>
      <c r="C50" s="20">
        <v>300000</v>
      </c>
      <c r="D50" s="43">
        <v>400000</v>
      </c>
      <c r="E50" s="46">
        <v>364534.82</v>
      </c>
      <c r="F50" s="45">
        <v>400000</v>
      </c>
    </row>
    <row r="51" spans="1:13" x14ac:dyDescent="0.3">
      <c r="A51" s="41" t="s">
        <v>57</v>
      </c>
      <c r="B51" s="42" t="s">
        <v>58</v>
      </c>
      <c r="C51" s="20">
        <v>50000</v>
      </c>
      <c r="D51" s="43">
        <v>50000</v>
      </c>
      <c r="E51" s="46">
        <v>50000</v>
      </c>
      <c r="F51" s="45">
        <v>50000</v>
      </c>
      <c r="M51" s="15"/>
    </row>
    <row r="52" spans="1:13" x14ac:dyDescent="0.3">
      <c r="A52" s="41" t="s">
        <v>13</v>
      </c>
      <c r="B52" s="42" t="s">
        <v>14</v>
      </c>
      <c r="C52" s="20">
        <v>300000</v>
      </c>
      <c r="D52" s="43">
        <v>300000</v>
      </c>
      <c r="E52" s="46">
        <v>305581.14</v>
      </c>
      <c r="F52" s="45">
        <v>300000</v>
      </c>
    </row>
    <row r="53" spans="1:13" x14ac:dyDescent="0.3">
      <c r="A53" s="41" t="s">
        <v>15</v>
      </c>
      <c r="B53" s="42" t="s">
        <v>16</v>
      </c>
      <c r="C53" s="20">
        <v>800000</v>
      </c>
      <c r="D53" s="43">
        <v>1155754</v>
      </c>
      <c r="E53" s="46">
        <v>1163563.83</v>
      </c>
      <c r="F53" s="45">
        <v>1700000</v>
      </c>
    </row>
    <row r="54" spans="1:13" x14ac:dyDescent="0.3">
      <c r="A54" s="41" t="s">
        <v>59</v>
      </c>
      <c r="B54" s="42" t="s">
        <v>60</v>
      </c>
      <c r="C54" s="20">
        <f>350000+4620000</f>
        <v>4970000</v>
      </c>
      <c r="D54" s="43">
        <v>3075836</v>
      </c>
      <c r="E54" s="46">
        <v>1030244.11</v>
      </c>
      <c r="F54" s="45">
        <v>5300000</v>
      </c>
    </row>
    <row r="55" spans="1:13" x14ac:dyDescent="0.3">
      <c r="A55" s="41" t="s">
        <v>61</v>
      </c>
      <c r="B55" s="42" t="s">
        <v>62</v>
      </c>
      <c r="C55" s="20">
        <v>230000</v>
      </c>
      <c r="D55" s="43">
        <v>311144</v>
      </c>
      <c r="E55" s="46">
        <v>298144</v>
      </c>
      <c r="F55" s="45">
        <v>300000</v>
      </c>
    </row>
    <row r="56" spans="1:13" x14ac:dyDescent="0.3">
      <c r="A56" s="41" t="s">
        <v>63</v>
      </c>
      <c r="B56" s="42" t="s">
        <v>64</v>
      </c>
      <c r="C56" s="20">
        <v>2000000</v>
      </c>
      <c r="D56" s="43">
        <v>1918856</v>
      </c>
      <c r="E56" s="46">
        <v>1198308.05</v>
      </c>
      <c r="F56" s="45">
        <v>800000</v>
      </c>
    </row>
    <row r="57" spans="1:13" ht="31" x14ac:dyDescent="0.3">
      <c r="A57" s="41" t="s">
        <v>17</v>
      </c>
      <c r="B57" s="42" t="s">
        <v>18</v>
      </c>
      <c r="C57" s="20">
        <v>5000</v>
      </c>
      <c r="D57" s="43">
        <v>5000</v>
      </c>
      <c r="E57" s="46">
        <v>0</v>
      </c>
      <c r="F57" s="45">
        <v>5000</v>
      </c>
    </row>
    <row r="58" spans="1:13" x14ac:dyDescent="0.3">
      <c r="A58" s="41" t="s">
        <v>65</v>
      </c>
      <c r="B58" s="42" t="s">
        <v>66</v>
      </c>
      <c r="C58" s="20">
        <v>275783</v>
      </c>
      <c r="D58" s="43">
        <v>275783</v>
      </c>
      <c r="E58" s="46">
        <v>46343</v>
      </c>
      <c r="F58" s="45">
        <v>150000</v>
      </c>
    </row>
    <row r="59" spans="1:13" x14ac:dyDescent="0.3">
      <c r="A59" s="41" t="s">
        <v>19</v>
      </c>
      <c r="B59" s="42" t="s">
        <v>20</v>
      </c>
      <c r="C59" s="20">
        <f>(117116+1153241.54)*1.18</f>
        <v>1499021.8972</v>
      </c>
      <c r="D59" s="43">
        <v>1499022</v>
      </c>
      <c r="E59" s="46">
        <v>1312153.74</v>
      </c>
      <c r="F59" s="45">
        <v>1600000</v>
      </c>
    </row>
    <row r="60" spans="1:13" ht="31" x14ac:dyDescent="0.3">
      <c r="A60" s="41" t="s">
        <v>67</v>
      </c>
      <c r="B60" s="42" t="s">
        <v>68</v>
      </c>
      <c r="C60" s="20">
        <f>701423.06*1.18</f>
        <v>827679.2108</v>
      </c>
      <c r="D60" s="43">
        <v>827679</v>
      </c>
      <c r="E60" s="46">
        <v>707430.09</v>
      </c>
      <c r="F60" s="45">
        <f>830000+200000</f>
        <v>1030000</v>
      </c>
    </row>
    <row r="61" spans="1:13" ht="31" x14ac:dyDescent="0.3">
      <c r="A61" s="41" t="s">
        <v>21</v>
      </c>
      <c r="B61" s="42" t="s">
        <v>22</v>
      </c>
      <c r="C61" s="20">
        <f>236823*1.18</f>
        <v>279451.14</v>
      </c>
      <c r="D61" s="43">
        <v>279451</v>
      </c>
      <c r="E61" s="46">
        <v>222892.34</v>
      </c>
      <c r="F61" s="45">
        <v>300000</v>
      </c>
    </row>
    <row r="62" spans="1:13" x14ac:dyDescent="0.3">
      <c r="A62" s="41" t="s">
        <v>25</v>
      </c>
      <c r="B62" s="42" t="s">
        <v>26</v>
      </c>
      <c r="C62" s="20">
        <v>3000000</v>
      </c>
      <c r="D62" s="43">
        <v>3352352</v>
      </c>
      <c r="E62" s="46">
        <v>2542728.0499999998</v>
      </c>
      <c r="F62" s="55">
        <f>3000000+3000000</f>
        <v>6000000</v>
      </c>
    </row>
    <row r="63" spans="1:13" ht="31" x14ac:dyDescent="0.3">
      <c r="A63" s="41" t="s">
        <v>69</v>
      </c>
      <c r="B63" s="42" t="s">
        <v>70</v>
      </c>
      <c r="C63" s="20">
        <v>0</v>
      </c>
      <c r="D63" s="43">
        <v>0</v>
      </c>
      <c r="E63" s="46">
        <v>0</v>
      </c>
      <c r="F63" s="45">
        <v>0</v>
      </c>
    </row>
    <row r="64" spans="1:13" ht="31" x14ac:dyDescent="0.3">
      <c r="A64" s="41" t="s">
        <v>71</v>
      </c>
      <c r="B64" s="42" t="s">
        <v>72</v>
      </c>
      <c r="C64" s="20">
        <v>0</v>
      </c>
      <c r="D64" s="43">
        <v>0</v>
      </c>
      <c r="E64" s="46">
        <v>0</v>
      </c>
      <c r="F64" s="45">
        <v>0</v>
      </c>
    </row>
    <row r="65" spans="1:8" x14ac:dyDescent="0.3">
      <c r="A65" s="41" t="s">
        <v>73</v>
      </c>
      <c r="B65" s="42" t="s">
        <v>74</v>
      </c>
      <c r="C65" s="20">
        <v>30000</v>
      </c>
      <c r="D65" s="43">
        <v>30000</v>
      </c>
      <c r="E65" s="46">
        <v>0</v>
      </c>
      <c r="F65" s="45">
        <v>30000</v>
      </c>
    </row>
    <row r="66" spans="1:8" x14ac:dyDescent="0.3">
      <c r="A66" s="41" t="s">
        <v>75</v>
      </c>
      <c r="B66" s="42" t="s">
        <v>76</v>
      </c>
      <c r="C66" s="20">
        <f>1055000+200000</f>
        <v>1255000</v>
      </c>
      <c r="D66" s="43">
        <v>2366579</v>
      </c>
      <c r="E66" s="46">
        <v>1726235.01</v>
      </c>
      <c r="F66" s="45">
        <f>450000+800000+300000</f>
        <v>1550000</v>
      </c>
    </row>
    <row r="67" spans="1:8" x14ac:dyDescent="0.3">
      <c r="A67" s="41" t="s">
        <v>77</v>
      </c>
      <c r="B67" s="42" t="s">
        <v>78</v>
      </c>
      <c r="C67" s="20">
        <v>1500000</v>
      </c>
      <c r="D67" s="43">
        <v>1500000</v>
      </c>
      <c r="E67" s="46">
        <v>1246870</v>
      </c>
      <c r="F67" s="45">
        <v>1700000</v>
      </c>
    </row>
    <row r="68" spans="1:8" ht="31" x14ac:dyDescent="0.3">
      <c r="A68" s="47">
        <v>6115</v>
      </c>
      <c r="B68" s="42" t="s">
        <v>93</v>
      </c>
      <c r="C68" s="20">
        <v>0</v>
      </c>
      <c r="D68" s="43">
        <v>31500</v>
      </c>
      <c r="E68" s="46">
        <v>22239.08</v>
      </c>
      <c r="F68" s="45">
        <v>0</v>
      </c>
    </row>
    <row r="69" spans="1:8" x14ac:dyDescent="0.3">
      <c r="A69" s="47">
        <v>6117</v>
      </c>
      <c r="B69" s="42" t="s">
        <v>94</v>
      </c>
      <c r="C69" s="20">
        <v>0</v>
      </c>
      <c r="D69" s="43">
        <v>32000</v>
      </c>
      <c r="E69" s="46">
        <v>30354</v>
      </c>
      <c r="F69" s="45">
        <v>0</v>
      </c>
    </row>
    <row r="70" spans="1:8" x14ac:dyDescent="0.3">
      <c r="A70" s="41" t="s">
        <v>27</v>
      </c>
      <c r="B70" s="42" t="s">
        <v>28</v>
      </c>
      <c r="C70" s="20">
        <f>5000000+2813333+500000</f>
        <v>8313333</v>
      </c>
      <c r="D70" s="43">
        <v>8506210</v>
      </c>
      <c r="E70" s="46">
        <v>5011964.91</v>
      </c>
      <c r="F70" s="55">
        <v>6500000</v>
      </c>
    </row>
    <row r="71" spans="1:8" x14ac:dyDescent="0.3">
      <c r="A71" s="41" t="s">
        <v>29</v>
      </c>
      <c r="B71" s="42" t="s">
        <v>30</v>
      </c>
      <c r="C71" s="20">
        <v>0</v>
      </c>
      <c r="D71" s="43">
        <v>0</v>
      </c>
      <c r="E71" s="46">
        <v>0</v>
      </c>
      <c r="F71" s="45">
        <v>0</v>
      </c>
    </row>
    <row r="72" spans="1:8" x14ac:dyDescent="0.3">
      <c r="A72" s="41" t="s">
        <v>79</v>
      </c>
      <c r="B72" s="42" t="s">
        <v>80</v>
      </c>
      <c r="C72" s="20">
        <v>400000</v>
      </c>
      <c r="D72" s="43">
        <v>472204</v>
      </c>
      <c r="E72" s="46">
        <v>472204</v>
      </c>
      <c r="F72" s="45">
        <v>480000</v>
      </c>
    </row>
    <row r="73" spans="1:8" x14ac:dyDescent="0.3">
      <c r="A73" s="56" t="s">
        <v>31</v>
      </c>
      <c r="B73" s="57" t="s">
        <v>32</v>
      </c>
      <c r="C73" s="58">
        <v>0</v>
      </c>
      <c r="D73" s="59">
        <v>0</v>
      </c>
      <c r="E73" s="60">
        <v>0</v>
      </c>
      <c r="F73" s="61">
        <v>0</v>
      </c>
    </row>
    <row r="74" spans="1:8" ht="15" x14ac:dyDescent="0.3">
      <c r="A74" s="62" t="s">
        <v>86</v>
      </c>
      <c r="B74" s="62"/>
      <c r="C74" s="63">
        <f>SUM(C32:C73)</f>
        <v>40305074.247999996</v>
      </c>
      <c r="D74" s="62">
        <f>SUM(D32:D73)</f>
        <v>45046735</v>
      </c>
      <c r="E74" s="62">
        <f>SUM(E32:E73)</f>
        <v>30782418.449999999</v>
      </c>
      <c r="F74" s="62">
        <f>SUM(F32:F73)</f>
        <v>41556000</v>
      </c>
    </row>
    <row r="75" spans="1:8" ht="15" x14ac:dyDescent="0.3">
      <c r="A75" s="68"/>
      <c r="B75" s="69"/>
      <c r="C75" s="63"/>
      <c r="D75" s="62"/>
      <c r="E75" s="62"/>
      <c r="F75" s="62"/>
    </row>
    <row r="76" spans="1:8" ht="15" x14ac:dyDescent="0.3">
      <c r="A76" s="65" t="s">
        <v>88</v>
      </c>
      <c r="B76" s="65"/>
      <c r="C76" s="63">
        <f>C74</f>
        <v>40305074.247999996</v>
      </c>
      <c r="D76" s="63">
        <f t="shared" ref="D76:F76" si="0">D74</f>
        <v>45046735</v>
      </c>
      <c r="E76" s="63">
        <f t="shared" si="0"/>
        <v>30782418.449999999</v>
      </c>
      <c r="F76" s="63">
        <f t="shared" si="0"/>
        <v>41556000</v>
      </c>
    </row>
    <row r="77" spans="1:8" ht="15" x14ac:dyDescent="0.3">
      <c r="A77" s="64" t="s">
        <v>87</v>
      </c>
      <c r="B77" s="64"/>
      <c r="C77" s="63">
        <f>C27</f>
        <v>34073407</v>
      </c>
      <c r="D77" s="63">
        <f>D27</f>
        <v>37526098.700000003</v>
      </c>
      <c r="E77" s="63">
        <f>E27</f>
        <v>30064138.48</v>
      </c>
      <c r="F77" s="63">
        <f>F27</f>
        <v>36664472.666905008</v>
      </c>
    </row>
    <row r="78" spans="1:8" ht="15" x14ac:dyDescent="0.3">
      <c r="A78" s="66" t="s">
        <v>82</v>
      </c>
      <c r="B78" s="67"/>
      <c r="C78" s="63">
        <f>C76-C77</f>
        <v>6231667.2479999959</v>
      </c>
      <c r="D78" s="63">
        <f t="shared" ref="D78:F78" si="1">D76-D77</f>
        <v>7520636.299999997</v>
      </c>
      <c r="E78" s="63">
        <f t="shared" si="1"/>
        <v>718279.96999999881</v>
      </c>
      <c r="F78" s="63">
        <f t="shared" si="1"/>
        <v>4891527.3330949917</v>
      </c>
    </row>
    <row r="79" spans="1:8" x14ac:dyDescent="0.35">
      <c r="A79" s="2" t="s">
        <v>83</v>
      </c>
      <c r="H79" s="17"/>
    </row>
    <row r="80" spans="1:8" x14ac:dyDescent="0.35">
      <c r="A80" s="2" t="s">
        <v>96</v>
      </c>
      <c r="C80" s="2" t="s">
        <v>97</v>
      </c>
    </row>
    <row r="81" spans="1:5" x14ac:dyDescent="0.35">
      <c r="A81" s="2" t="s">
        <v>98</v>
      </c>
    </row>
    <row r="82" spans="1:5" x14ac:dyDescent="0.35">
      <c r="A82" s="16"/>
      <c r="B82" s="16"/>
      <c r="C82" s="16"/>
      <c r="D82" s="16"/>
      <c r="E82" s="16"/>
    </row>
    <row r="83" spans="1:5" x14ac:dyDescent="0.35">
      <c r="A83" s="16"/>
      <c r="B83" s="16"/>
      <c r="C83" s="16"/>
      <c r="D83" s="16"/>
      <c r="E83" s="16"/>
    </row>
  </sheetData>
  <mergeCells count="4">
    <mergeCell ref="A77:B77"/>
    <mergeCell ref="A76:B76"/>
    <mergeCell ref="A78:B78"/>
    <mergeCell ref="A75:B75"/>
  </mergeCells>
  <pageMargins left="0" right="0" top="0" bottom="0" header="0" footer="0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a8b9e8-0533-4354-95f5-a9f81803f0e1">
      <Terms xmlns="http://schemas.microsoft.com/office/infopath/2007/PartnerControls"/>
    </lcf76f155ced4ddcb4097134ff3c332f>
    <TaxCatchAll xmlns="5df14910-f9c9-4e9d-8dff-1054d53a958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BF365D4A020E54B827AB826EB362101" ma:contentTypeVersion="13" ma:contentTypeDescription="Vytvoří nový dokument" ma:contentTypeScope="" ma:versionID="74ad4f14982bf0156736515296f856ef">
  <xsd:schema xmlns:xsd="http://www.w3.org/2001/XMLSchema" xmlns:xs="http://www.w3.org/2001/XMLSchema" xmlns:p="http://schemas.microsoft.com/office/2006/metadata/properties" xmlns:ns2="67a8b9e8-0533-4354-95f5-a9f81803f0e1" xmlns:ns3="5df14910-f9c9-4e9d-8dff-1054d53a958d" targetNamespace="http://schemas.microsoft.com/office/2006/metadata/properties" ma:root="true" ma:fieldsID="df09627ee654275e5d0e2190e768b917" ns2:_="" ns3:_="">
    <xsd:import namespace="67a8b9e8-0533-4354-95f5-a9f81803f0e1"/>
    <xsd:import namespace="5df14910-f9c9-4e9d-8dff-1054d53a95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8b9e8-0533-4354-95f5-a9f81803f0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7ac4c69e-5a71-4431-80c5-4ed940e33b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f14910-f9c9-4e9d-8dff-1054d53a958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a0dcc40-6cc6-49aa-b0c9-d146088393cd}" ma:internalName="TaxCatchAll" ma:showField="CatchAllData" ma:web="5df14910-f9c9-4e9d-8dff-1054d53a95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105B91-D931-4BD5-8C64-661EB82FFD84}">
  <ds:schemaRefs>
    <ds:schemaRef ds:uri="http://purl.org/dc/dcmitype/"/>
    <ds:schemaRef ds:uri="67a8b9e8-0533-4354-95f5-a9f81803f0e1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terms/"/>
    <ds:schemaRef ds:uri="5df14910-f9c9-4e9d-8dff-1054d53a958d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93AA055-A23A-4806-977C-321A1E33DD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7C2024-019F-43BD-B040-438C000274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a8b9e8-0533-4354-95f5-a9f81803f0e1"/>
    <ds:schemaRef ds:uri="5df14910-f9c9-4e9d-8dff-1054d53a95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Návrh rozpočtu obce na rok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2023-11-27T21:13:16Z</dcterms:created>
  <dcterms:modified xsi:type="dcterms:W3CDTF">2025-02-11T14:20:48Z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0x0101000BF365D4A020E54B827AB826EB362101</vt:lpwstr>
  </property>
  <property fmtid="{D5CDD505-2E9C-101B-9397-08002B2CF9AE}" pid="3" name="MediaServiceImageTags">
    <vt:lpwstr/>
  </property>
</Properties>
</file>