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https://stredokluky-my.sharepoint.com/personal/obec_stredokluky_onmicrosoft_com/Documents/7Odpady/"/>
    </mc:Choice>
  </mc:AlternateContent>
  <xr:revisionPtr revIDLastSave="247" documentId="8_{78486E3E-8E58-4AB5-A4B3-6E5C4CBF16BC}" xr6:coauthVersionLast="47" xr6:coauthVersionMax="47" xr10:uidLastSave="{E2129607-A5E3-4BAF-BCEA-7E4FF23551AF}"/>
  <bookViews>
    <workbookView xWindow="8055" yWindow="300" windowWidth="20640" windowHeight="14430" tabRatio="656" firstSheet="2" activeTab="2" xr2:uid="{00000000-000D-0000-FFFF-FFFF00000000}"/>
  </bookViews>
  <sheets>
    <sheet name="EKO-KOM" sheetId="1" r:id="rId1"/>
    <sheet name="odpady - příjem" sheetId="2" r:id="rId2"/>
    <sheet name="Velkoobjemný komunální odpad" sheetId="3" r:id="rId3"/>
    <sheet name="ko" sheetId="4" r:id="rId4"/>
    <sheet name="papír, plasty, sklo" sheetId="5" r:id="rId5"/>
    <sheet name="Platba za svoz BIO" sheetId="6" r:id="rId6"/>
    <sheet name="Nebezpečný odpad" sheetId="7" r:id="rId7"/>
    <sheet name="Souhrn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C10" i="3"/>
  <c r="J15" i="5"/>
  <c r="K14" i="5" l="1"/>
  <c r="K12" i="5"/>
  <c r="K13" i="5"/>
  <c r="J14" i="5"/>
  <c r="K7" i="5" l="1"/>
  <c r="K8" i="5"/>
  <c r="K9" i="5"/>
  <c r="K10" i="5"/>
  <c r="K11" i="5"/>
  <c r="K6" i="5"/>
  <c r="K5" i="5"/>
  <c r="K4" i="5" l="1"/>
  <c r="K3" i="5"/>
  <c r="K2" i="5"/>
  <c r="C14" i="8" l="1"/>
  <c r="J12" i="5"/>
  <c r="J11" i="5"/>
  <c r="J10" i="5"/>
  <c r="J9" i="5"/>
  <c r="J8" i="5"/>
  <c r="J7" i="5"/>
  <c r="J6" i="5"/>
  <c r="J5" i="5"/>
  <c r="J4" i="5"/>
  <c r="J3" i="5"/>
  <c r="J2" i="5"/>
  <c r="C15" i="8" l="1"/>
  <c r="C6" i="3" l="1"/>
  <c r="G15" i="5"/>
  <c r="F15" i="5"/>
  <c r="E15" i="5"/>
  <c r="D15" i="5"/>
  <c r="B5" i="7"/>
  <c r="B26" i="6"/>
  <c r="B15" i="6"/>
  <c r="J13" i="5"/>
  <c r="D14" i="4"/>
  <c r="C4" i="8" s="1"/>
  <c r="C6" i="8" l="1"/>
  <c r="C7" i="8"/>
  <c r="C6" i="1"/>
  <c r="C16" i="8" s="1"/>
  <c r="C17" i="8" s="1"/>
  <c r="C10" i="8"/>
  <c r="C12" i="8" l="1"/>
  <c r="C9" i="8"/>
  <c r="C8" i="8"/>
  <c r="C23" i="8" l="1"/>
  <c r="C25" i="8" s="1"/>
  <c r="C19" i="8"/>
  <c r="C11" i="8"/>
  <c r="C20" i="8" s="1"/>
</calcChain>
</file>

<file path=xl/sharedStrings.xml><?xml version="1.0" encoding="utf-8"?>
<sst xmlns="http://schemas.openxmlformats.org/spreadsheetml/2006/main" count="172" uniqueCount="91">
  <si>
    <t>papír</t>
  </si>
  <si>
    <t>sklo</t>
  </si>
  <si>
    <t>plast</t>
  </si>
  <si>
    <t>tetrapak</t>
  </si>
  <si>
    <t>celkem</t>
  </si>
  <si>
    <t>A</t>
  </si>
  <si>
    <t>Platba za svoz netříděného komunálního odpadu</t>
  </si>
  <si>
    <t>B</t>
  </si>
  <si>
    <t>Velkoobjemný komunální odpad</t>
  </si>
  <si>
    <t>BIOodpad - kontejner</t>
  </si>
  <si>
    <t>BIOodpad - nadstandardní nádoby</t>
  </si>
  <si>
    <t>C</t>
  </si>
  <si>
    <t>BIOodpad</t>
  </si>
  <si>
    <t>D</t>
  </si>
  <si>
    <t>Tříděný odpad – sklo, plasty, papír</t>
  </si>
  <si>
    <t>E</t>
  </si>
  <si>
    <t>Nebezpečný odpad</t>
  </si>
  <si>
    <t>F</t>
  </si>
  <si>
    <t>CELKEM</t>
  </si>
  <si>
    <t>G</t>
  </si>
  <si>
    <t>Náklady na svoz netříděného odpadu (A+B)</t>
  </si>
  <si>
    <t>H</t>
  </si>
  <si>
    <t>Výběr za sběr, svoz a likvidaci odpadů od občanů (za komunální odpad)</t>
  </si>
  <si>
    <t>I</t>
  </si>
  <si>
    <t>Výběr za nadstandardní svoz BIOodpadů od občanů</t>
  </si>
  <si>
    <t>J</t>
  </si>
  <si>
    <t>Zpětná platba od EKO – KOMu za třídění odpadu</t>
  </si>
  <si>
    <t>K</t>
  </si>
  <si>
    <t>L</t>
  </si>
  <si>
    <t>DOPLATEK Z ROZPOČTU OBCE ZA KOMUNÁLNÍ ODPAD (G-H)</t>
  </si>
  <si>
    <t>M</t>
  </si>
  <si>
    <t>Výdaje za systém sběru a likvidace odpadů v obci (F-K)</t>
  </si>
  <si>
    <t>N</t>
  </si>
  <si>
    <t>Počet obyvatel obce</t>
  </si>
  <si>
    <t>O</t>
  </si>
  <si>
    <t>Náklady na osobu za likvidaci komunálního odpadu (G/N)</t>
  </si>
  <si>
    <t>P</t>
  </si>
  <si>
    <t>Platba za sběr, svoz a likvidaci komunálního odpadu:</t>
  </si>
  <si>
    <t>Obec doplácí na každého občana za komunální odpad (O-P)</t>
  </si>
  <si>
    <t>Platba za nadstandardní svoz a likvidaci BIOodpadu je stanovena ve výši</t>
  </si>
  <si>
    <t>400,-/nádoba 120l</t>
  </si>
  <si>
    <t>800,-/nádoba 240l</t>
  </si>
  <si>
    <t>FCC Regios</t>
  </si>
  <si>
    <t>BROMIL</t>
  </si>
  <si>
    <t>faktura celkem</t>
  </si>
  <si>
    <t>Černohlávek</t>
  </si>
  <si>
    <t>použ.olej</t>
  </si>
  <si>
    <t>4Q2020</t>
  </si>
  <si>
    <t>1Q2021</t>
  </si>
  <si>
    <t>2Q2021</t>
  </si>
  <si>
    <t>3Q2021</t>
  </si>
  <si>
    <t>Bioodpad 2021</t>
  </si>
  <si>
    <t>Odpad 2021</t>
  </si>
  <si>
    <t>03/2021</t>
  </si>
  <si>
    <t>06/2021</t>
  </si>
  <si>
    <t>09/2021</t>
  </si>
  <si>
    <t>11/2021</t>
  </si>
  <si>
    <t>12/2020</t>
  </si>
  <si>
    <t>01/2021</t>
  </si>
  <si>
    <t>02/2021</t>
  </si>
  <si>
    <t>04/2021</t>
  </si>
  <si>
    <t>05/2021</t>
  </si>
  <si>
    <t>07/2021</t>
  </si>
  <si>
    <t>08/2021</t>
  </si>
  <si>
    <t>10/2021</t>
  </si>
  <si>
    <t>4/2021</t>
  </si>
  <si>
    <t>5/2021</t>
  </si>
  <si>
    <t>6/2021</t>
  </si>
  <si>
    <t>7/2021</t>
  </si>
  <si>
    <t>8/2021</t>
  </si>
  <si>
    <t>9/2021</t>
  </si>
  <si>
    <t>1841039816</t>
  </si>
  <si>
    <t>3/2021</t>
  </si>
  <si>
    <t>kompenz.,HV,nádoby</t>
  </si>
  <si>
    <t>1841041540</t>
  </si>
  <si>
    <t>2021</t>
  </si>
  <si>
    <t>2020333</t>
  </si>
  <si>
    <t>2021022</t>
  </si>
  <si>
    <t>1-2/2021</t>
  </si>
  <si>
    <t>2021041</t>
  </si>
  <si>
    <t>2021068</t>
  </si>
  <si>
    <t>2021095</t>
  </si>
  <si>
    <t>2021126</t>
  </si>
  <si>
    <t>2021148</t>
  </si>
  <si>
    <t>2021176</t>
  </si>
  <si>
    <t>2021206</t>
  </si>
  <si>
    <t>2021233</t>
  </si>
  <si>
    <t>2021256</t>
  </si>
  <si>
    <t>Vyúčtování nákladů na likvidaci všech druhů odpadů na území obce v roce 2021</t>
  </si>
  <si>
    <t>600,- Kč/os.</t>
  </si>
  <si>
    <t>Zekodo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</si>
</sst>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9" x14ac:knownFonts="1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78">
    <xf numFmtId="0" fontId="0" fillId="0" borderId="0" xfId="0"/>
    <xf numFmtId="0" fontId="0" fillId="0" borderId="0" xfId="0" applyFont="1" applyFill="1"/>
    <xf numFmtId="0" fontId="0" fillId="0" borderId="0" xfId="0" applyAlignment="1">
      <alignment horizontal="left"/>
    </xf>
    <xf numFmtId="0" fontId="0" fillId="0" borderId="0" xfId="0" applyFill="1"/>
    <xf numFmtId="0" fontId="3" fillId="0" borderId="0" xfId="0" applyFont="1"/>
    <xf numFmtId="0" fontId="3" fillId="0" borderId="0" xfId="0" applyFont="1" applyFill="1"/>
    <xf numFmtId="2" fontId="0" fillId="0" borderId="0" xfId="0" applyNumberFormat="1"/>
    <xf numFmtId="2" fontId="4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64" fontId="5" fillId="0" borderId="5" xfId="1" applyNumberFormat="1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164" fontId="5" fillId="0" borderId="8" xfId="1" applyNumberFormat="1" applyFont="1" applyBorder="1" applyAlignment="1">
      <alignment horizontal="right"/>
    </xf>
    <xf numFmtId="0" fontId="5" fillId="0" borderId="9" xfId="0" applyFont="1" applyBorder="1"/>
    <xf numFmtId="0" fontId="6" fillId="0" borderId="10" xfId="0" applyFont="1" applyBorder="1"/>
    <xf numFmtId="164" fontId="6" fillId="0" borderId="11" xfId="1" applyNumberFormat="1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164" fontId="5" fillId="0" borderId="14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0" fontId="5" fillId="0" borderId="15" xfId="0" applyFont="1" applyBorder="1"/>
    <xf numFmtId="0" fontId="6" fillId="0" borderId="16" xfId="0" applyFont="1" applyBorder="1"/>
    <xf numFmtId="164" fontId="6" fillId="0" borderId="17" xfId="1" applyNumberFormat="1" applyFont="1" applyBorder="1" applyAlignment="1">
      <alignment horizontal="right"/>
    </xf>
    <xf numFmtId="0" fontId="3" fillId="0" borderId="15" xfId="0" applyFont="1" applyBorder="1"/>
    <xf numFmtId="0" fontId="3" fillId="0" borderId="16" xfId="0" applyFont="1" applyBorder="1"/>
    <xf numFmtId="164" fontId="3" fillId="0" borderId="17" xfId="1" applyNumberFormat="1" applyFont="1" applyBorder="1" applyAlignment="1">
      <alignment horizontal="right"/>
    </xf>
    <xf numFmtId="0" fontId="5" fillId="0" borderId="18" xfId="0" applyFont="1" applyBorder="1"/>
    <xf numFmtId="0" fontId="6" fillId="0" borderId="19" xfId="0" applyFont="1" applyBorder="1"/>
    <xf numFmtId="0" fontId="5" fillId="0" borderId="10" xfId="0" applyFont="1" applyBorder="1"/>
    <xf numFmtId="0" fontId="5" fillId="0" borderId="2" xfId="0" applyFont="1" applyBorder="1" applyAlignment="1">
      <alignment horizontal="right"/>
    </xf>
    <xf numFmtId="0" fontId="5" fillId="0" borderId="21" xfId="0" applyFont="1" applyBorder="1"/>
    <xf numFmtId="0" fontId="5" fillId="0" borderId="22" xfId="0" applyFont="1" applyBorder="1"/>
    <xf numFmtId="0" fontId="5" fillId="0" borderId="20" xfId="0" applyFont="1" applyBorder="1" applyAlignment="1">
      <alignment horizontal="right"/>
    </xf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right"/>
    </xf>
    <xf numFmtId="49" fontId="0" fillId="0" borderId="0" xfId="0" applyNumberFormat="1"/>
    <xf numFmtId="2" fontId="0" fillId="0" borderId="0" xfId="0" applyNumberFormat="1" applyFill="1"/>
    <xf numFmtId="49" fontId="0" fillId="0" borderId="0" xfId="0" applyNumberFormat="1" applyFill="1"/>
    <xf numFmtId="49" fontId="3" fillId="0" borderId="0" xfId="0" applyNumberFormat="1" applyFont="1" applyFill="1" applyBorder="1"/>
    <xf numFmtId="2" fontId="3" fillId="0" borderId="0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Border="1"/>
    <xf numFmtId="2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Fill="1" applyAlignment="1">
      <alignment horizontal="right"/>
    </xf>
    <xf numFmtId="0" fontId="4" fillId="0" borderId="0" xfId="0" applyFont="1" applyFill="1"/>
    <xf numFmtId="0" fontId="5" fillId="0" borderId="3" xfId="0" applyFont="1" applyFill="1" applyBorder="1"/>
    <xf numFmtId="0" fontId="5" fillId="0" borderId="4" xfId="0" applyFont="1" applyFill="1" applyBorder="1"/>
    <xf numFmtId="164" fontId="5" fillId="0" borderId="5" xfId="1" applyNumberFormat="1" applyFont="1" applyFill="1" applyBorder="1" applyAlignment="1">
      <alignment horizontal="right"/>
    </xf>
    <xf numFmtId="0" fontId="5" fillId="0" borderId="6" xfId="0" applyFont="1" applyFill="1" applyBorder="1"/>
    <xf numFmtId="0" fontId="5" fillId="0" borderId="7" xfId="0" applyFont="1" applyFill="1" applyBorder="1"/>
    <xf numFmtId="164" fontId="5" fillId="0" borderId="8" xfId="1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left"/>
    </xf>
    <xf numFmtId="164" fontId="3" fillId="2" borderId="17" xfId="1" applyNumberFormat="1" applyFont="1" applyFill="1" applyBorder="1" applyAlignment="1">
      <alignment horizontal="right"/>
    </xf>
    <xf numFmtId="164" fontId="6" fillId="2" borderId="20" xfId="1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164" fontId="5" fillId="2" borderId="11" xfId="1" applyNumberFormat="1" applyFont="1" applyFill="1" applyBorder="1" applyAlignment="1">
      <alignment horizontal="right"/>
    </xf>
    <xf numFmtId="0" fontId="7" fillId="0" borderId="2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" fontId="3" fillId="0" borderId="0" xfId="0" applyNumberFormat="1" applyFont="1" applyFill="1" applyAlignment="1">
      <alignment horizontal="righ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B2:C6"/>
  <sheetViews>
    <sheetView zoomScaleNormal="100" workbookViewId="0">
      <selection activeCell="F11" sqref="F11"/>
    </sheetView>
  </sheetViews>
  <sheetFormatPr defaultColWidth="11.5703125" defaultRowHeight="12.75" x14ac:dyDescent="0.2"/>
  <cols>
    <col min="3" max="3" width="11.5703125" style="6"/>
  </cols>
  <sheetData>
    <row r="2" spans="2:3" x14ac:dyDescent="0.2">
      <c r="B2" t="s">
        <v>47</v>
      </c>
      <c r="C2" s="6">
        <v>56882</v>
      </c>
    </row>
    <row r="3" spans="2:3" x14ac:dyDescent="0.2">
      <c r="B3" t="s">
        <v>48</v>
      </c>
      <c r="C3" s="6">
        <v>56046</v>
      </c>
    </row>
    <row r="4" spans="2:3" x14ac:dyDescent="0.2">
      <c r="B4" t="s">
        <v>49</v>
      </c>
      <c r="C4" s="6">
        <v>62865</v>
      </c>
    </row>
    <row r="5" spans="2:3" x14ac:dyDescent="0.2">
      <c r="B5" t="s">
        <v>50</v>
      </c>
      <c r="C5" s="48">
        <v>58574</v>
      </c>
    </row>
    <row r="6" spans="2:3" x14ac:dyDescent="0.2">
      <c r="C6" s="13">
        <f>SUM(C2:C5)</f>
        <v>234367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L5"/>
  <sheetViews>
    <sheetView zoomScaleNormal="100" workbookViewId="0">
      <selection activeCell="B15" sqref="B15"/>
    </sheetView>
  </sheetViews>
  <sheetFormatPr defaultColWidth="11.5703125" defaultRowHeight="12.75" x14ac:dyDescent="0.2"/>
  <cols>
    <col min="1" max="2" width="11.5703125" style="4"/>
    <col min="3" max="3" width="11.5703125" style="9"/>
    <col min="4" max="6" width="11.5703125" style="4"/>
    <col min="7" max="7" width="21.42578125" style="4" customWidth="1"/>
    <col min="8" max="12" width="11.5703125" style="4"/>
  </cols>
  <sheetData>
    <row r="1" spans="1:12" s="3" customFormat="1" x14ac:dyDescent="0.2">
      <c r="A1" s="62" t="s">
        <v>51</v>
      </c>
      <c r="B1" s="5"/>
      <c r="C1" s="9"/>
      <c r="D1" s="5"/>
      <c r="E1" s="5"/>
      <c r="F1" s="5"/>
      <c r="G1" s="5"/>
      <c r="H1" s="5"/>
      <c r="I1" s="5"/>
      <c r="J1" s="5"/>
      <c r="K1" s="5"/>
      <c r="L1" s="5"/>
    </row>
    <row r="2" spans="1:12" s="3" customFormat="1" x14ac:dyDescent="0.2">
      <c r="A2" s="77">
        <v>103750</v>
      </c>
      <c r="B2" s="5"/>
      <c r="C2" s="9"/>
      <c r="D2" s="5"/>
      <c r="E2" s="5"/>
      <c r="F2" s="5"/>
      <c r="G2" s="5"/>
      <c r="H2" s="5"/>
      <c r="I2" s="5"/>
      <c r="J2" s="5"/>
      <c r="K2" s="5"/>
      <c r="L2" s="5"/>
    </row>
    <row r="3" spans="1:12" s="3" customFormat="1" x14ac:dyDescent="0.2">
      <c r="A3" s="5"/>
      <c r="B3" s="5"/>
      <c r="C3" s="9"/>
      <c r="D3" s="5"/>
      <c r="E3" s="5"/>
      <c r="F3" s="5"/>
      <c r="G3" s="5"/>
      <c r="H3" s="5"/>
      <c r="I3" s="5"/>
      <c r="J3" s="5"/>
      <c r="K3" s="5"/>
      <c r="L3" s="5"/>
    </row>
    <row r="4" spans="1:12" s="3" customFormat="1" x14ac:dyDescent="0.2">
      <c r="A4" s="62" t="s">
        <v>52</v>
      </c>
      <c r="B4" s="5"/>
      <c r="C4" s="9"/>
      <c r="D4" s="5"/>
      <c r="E4" s="5"/>
      <c r="F4" s="5"/>
      <c r="G4" s="5"/>
      <c r="H4" s="5"/>
      <c r="I4" s="5"/>
      <c r="J4" s="5"/>
      <c r="K4" s="5"/>
      <c r="L4" s="5"/>
    </row>
    <row r="5" spans="1:12" s="3" customFormat="1" x14ac:dyDescent="0.2">
      <c r="A5" s="9">
        <v>682650</v>
      </c>
      <c r="B5" s="5"/>
      <c r="C5" s="9"/>
      <c r="D5" s="5"/>
      <c r="E5" s="5"/>
      <c r="F5" s="5"/>
      <c r="G5" s="5"/>
      <c r="H5" s="5"/>
      <c r="I5" s="5"/>
      <c r="J5" s="5"/>
      <c r="K5" s="5"/>
      <c r="L5" s="5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2:D10"/>
  <sheetViews>
    <sheetView tabSelected="1" zoomScaleNormal="100" workbookViewId="0">
      <selection activeCell="G25" sqref="G25"/>
    </sheetView>
  </sheetViews>
  <sheetFormatPr defaultColWidth="11.5703125" defaultRowHeight="12.75" x14ac:dyDescent="0.2"/>
  <cols>
    <col min="3" max="3" width="11.5703125" style="6"/>
  </cols>
  <sheetData>
    <row r="2" spans="1:4" x14ac:dyDescent="0.2">
      <c r="A2">
        <v>1841039848</v>
      </c>
      <c r="B2" s="47" t="s">
        <v>53</v>
      </c>
      <c r="C2" s="6">
        <v>26910</v>
      </c>
      <c r="D2" s="1" t="s">
        <v>42</v>
      </c>
    </row>
    <row r="3" spans="1:4" x14ac:dyDescent="0.2">
      <c r="A3">
        <v>1841040490</v>
      </c>
      <c r="B3" s="47" t="s">
        <v>54</v>
      </c>
      <c r="C3" s="6">
        <v>26910</v>
      </c>
      <c r="D3" s="1" t="s">
        <v>42</v>
      </c>
    </row>
    <row r="4" spans="1:4" x14ac:dyDescent="0.2">
      <c r="A4" s="3">
        <v>1841041316</v>
      </c>
      <c r="B4" s="49" t="s">
        <v>55</v>
      </c>
      <c r="C4" s="48">
        <v>26910</v>
      </c>
      <c r="D4" s="1" t="s">
        <v>42</v>
      </c>
    </row>
    <row r="5" spans="1:4" s="3" customFormat="1" x14ac:dyDescent="0.2">
      <c r="A5" s="3">
        <v>1841041936</v>
      </c>
      <c r="B5" s="49" t="s">
        <v>56</v>
      </c>
      <c r="C5" s="48">
        <v>26910</v>
      </c>
      <c r="D5" s="1" t="s">
        <v>42</v>
      </c>
    </row>
    <row r="6" spans="1:4" x14ac:dyDescent="0.2">
      <c r="B6" s="47"/>
      <c r="C6" s="13">
        <f>SUM(C3:C5)</f>
        <v>80730</v>
      </c>
    </row>
    <row r="7" spans="1:4" x14ac:dyDescent="0.2">
      <c r="B7" s="47"/>
    </row>
    <row r="8" spans="1:4" x14ac:dyDescent="0.2">
      <c r="A8">
        <v>2021080</v>
      </c>
      <c r="B8" s="47" t="s">
        <v>54</v>
      </c>
      <c r="C8" s="6">
        <v>7731.9</v>
      </c>
      <c r="D8" t="s">
        <v>90</v>
      </c>
    </row>
    <row r="9" spans="1:4" x14ac:dyDescent="0.2">
      <c r="A9">
        <v>2021131</v>
      </c>
      <c r="B9" s="49" t="s">
        <v>55</v>
      </c>
      <c r="C9" s="6">
        <v>4961</v>
      </c>
      <c r="D9" t="s">
        <v>90</v>
      </c>
    </row>
    <row r="10" spans="1:4" x14ac:dyDescent="0.2">
      <c r="C10" s="7">
        <f>SUM(C8:C9)</f>
        <v>12692.9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A2:E14"/>
  <sheetViews>
    <sheetView zoomScaleNormal="100" workbookViewId="0">
      <selection activeCell="A13" sqref="A13"/>
    </sheetView>
  </sheetViews>
  <sheetFormatPr defaultColWidth="11.5703125" defaultRowHeight="12.75" x14ac:dyDescent="0.2"/>
  <cols>
    <col min="3" max="3" width="13.140625" customWidth="1"/>
    <col min="4" max="5" width="11.5703125" style="6"/>
  </cols>
  <sheetData>
    <row r="2" spans="1:5" x14ac:dyDescent="0.2">
      <c r="A2">
        <v>1840039179</v>
      </c>
      <c r="B2" s="47" t="s">
        <v>57</v>
      </c>
      <c r="C2" t="s">
        <v>42</v>
      </c>
      <c r="D2" s="6">
        <v>75492.639999999999</v>
      </c>
    </row>
    <row r="3" spans="1:5" x14ac:dyDescent="0.2">
      <c r="A3">
        <v>1840040238</v>
      </c>
      <c r="B3" s="47" t="s">
        <v>58</v>
      </c>
      <c r="C3" t="s">
        <v>42</v>
      </c>
      <c r="D3" s="6">
        <v>84794.78</v>
      </c>
    </row>
    <row r="4" spans="1:5" x14ac:dyDescent="0.2">
      <c r="A4">
        <v>1840040410</v>
      </c>
      <c r="B4" s="47" t="s">
        <v>59</v>
      </c>
      <c r="C4" t="s">
        <v>42</v>
      </c>
      <c r="D4" s="6">
        <v>84794.78</v>
      </c>
    </row>
    <row r="5" spans="1:5" x14ac:dyDescent="0.2">
      <c r="A5">
        <v>1840040573</v>
      </c>
      <c r="B5" s="47" t="s">
        <v>53</v>
      </c>
      <c r="C5" t="s">
        <v>42</v>
      </c>
      <c r="D5" s="6">
        <v>84794.78</v>
      </c>
    </row>
    <row r="6" spans="1:5" x14ac:dyDescent="0.2">
      <c r="A6">
        <v>1840040813</v>
      </c>
      <c r="B6" s="47" t="s">
        <v>60</v>
      </c>
      <c r="C6" t="s">
        <v>42</v>
      </c>
      <c r="D6" s="6">
        <v>83972.56</v>
      </c>
    </row>
    <row r="7" spans="1:5" x14ac:dyDescent="0.2">
      <c r="A7">
        <v>1840040996</v>
      </c>
      <c r="B7" s="47" t="s">
        <v>61</v>
      </c>
      <c r="C7" t="s">
        <v>42</v>
      </c>
      <c r="D7" s="6">
        <v>85029.01</v>
      </c>
    </row>
    <row r="8" spans="1:5" x14ac:dyDescent="0.2">
      <c r="A8">
        <v>1840041174</v>
      </c>
      <c r="B8" s="47" t="s">
        <v>54</v>
      </c>
      <c r="C8" t="s">
        <v>42</v>
      </c>
      <c r="D8" s="6">
        <v>85582.15</v>
      </c>
    </row>
    <row r="9" spans="1:5" x14ac:dyDescent="0.2">
      <c r="A9">
        <v>1840041468</v>
      </c>
      <c r="B9" s="47" t="s">
        <v>62</v>
      </c>
      <c r="C9" t="s">
        <v>42</v>
      </c>
      <c r="D9" s="6">
        <v>85582.15</v>
      </c>
    </row>
    <row r="10" spans="1:5" x14ac:dyDescent="0.2">
      <c r="A10">
        <v>1840041636</v>
      </c>
      <c r="B10" s="47" t="s">
        <v>63</v>
      </c>
      <c r="C10" t="s">
        <v>42</v>
      </c>
      <c r="D10" s="6">
        <v>85766.53</v>
      </c>
    </row>
    <row r="11" spans="1:5" x14ac:dyDescent="0.2">
      <c r="A11" s="3">
        <v>1840041845</v>
      </c>
      <c r="B11" s="49" t="s">
        <v>55</v>
      </c>
      <c r="C11" s="3" t="s">
        <v>42</v>
      </c>
      <c r="D11" s="48">
        <v>85766.53</v>
      </c>
    </row>
    <row r="12" spans="1:5" s="3" customFormat="1" x14ac:dyDescent="0.2">
      <c r="A12" s="3">
        <v>1840042040</v>
      </c>
      <c r="B12" s="49" t="s">
        <v>64</v>
      </c>
      <c r="C12" s="3" t="s">
        <v>42</v>
      </c>
      <c r="D12" s="48">
        <v>85766.53</v>
      </c>
      <c r="E12" s="48"/>
    </row>
    <row r="13" spans="1:5" s="3" customFormat="1" x14ac:dyDescent="0.2">
      <c r="A13" s="3">
        <v>1840042189</v>
      </c>
      <c r="B13" s="49" t="s">
        <v>56</v>
      </c>
      <c r="C13" s="3" t="s">
        <v>42</v>
      </c>
      <c r="D13" s="48">
        <v>85766.53</v>
      </c>
      <c r="E13" s="48"/>
    </row>
    <row r="14" spans="1:5" x14ac:dyDescent="0.2">
      <c r="D14" s="13">
        <f>SUM(D2:D13)</f>
        <v>1013108.9700000001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K15"/>
  <sheetViews>
    <sheetView zoomScaleNormal="100" workbookViewId="0">
      <selection activeCell="G27" sqref="G27"/>
    </sheetView>
  </sheetViews>
  <sheetFormatPr defaultColWidth="11.5703125" defaultRowHeight="12.75" x14ac:dyDescent="0.2"/>
  <cols>
    <col min="4" max="10" width="11.5703125" style="6"/>
  </cols>
  <sheetData>
    <row r="1" spans="1:11" x14ac:dyDescent="0.2">
      <c r="A1" s="2"/>
      <c r="B1" s="2"/>
      <c r="C1" s="2"/>
      <c r="D1" s="11" t="s">
        <v>0</v>
      </c>
      <c r="E1" s="11" t="s">
        <v>1</v>
      </c>
      <c r="F1" s="11" t="s">
        <v>2</v>
      </c>
      <c r="G1" s="11" t="s">
        <v>3</v>
      </c>
      <c r="H1" s="11" t="s">
        <v>46</v>
      </c>
      <c r="I1" s="69" t="s">
        <v>73</v>
      </c>
      <c r="J1" s="11" t="s">
        <v>4</v>
      </c>
      <c r="K1" s="11" t="s">
        <v>44</v>
      </c>
    </row>
    <row r="2" spans="1:11" x14ac:dyDescent="0.2">
      <c r="A2">
        <v>1840039179</v>
      </c>
      <c r="B2" s="47" t="s">
        <v>57</v>
      </c>
      <c r="C2" t="s">
        <v>42</v>
      </c>
      <c r="D2" s="12">
        <v>20536.25</v>
      </c>
      <c r="E2" s="12">
        <v>4112.79</v>
      </c>
      <c r="F2" s="12">
        <v>22918.35</v>
      </c>
      <c r="G2" s="12">
        <v>0</v>
      </c>
      <c r="H2" s="12"/>
      <c r="I2" s="12"/>
      <c r="J2" s="12">
        <f t="shared" ref="J2:J12" si="0">SUM(D2:I2)</f>
        <v>47567.39</v>
      </c>
      <c r="K2" s="6">
        <f>D2+E2+F2+G2+I2+ko!D2</f>
        <v>123060.03</v>
      </c>
    </row>
    <row r="3" spans="1:11" x14ac:dyDescent="0.2">
      <c r="A3">
        <v>1840040238</v>
      </c>
      <c r="B3" s="47" t="s">
        <v>58</v>
      </c>
      <c r="C3" t="s">
        <v>42</v>
      </c>
      <c r="D3" s="6">
        <v>18936.740000000002</v>
      </c>
      <c r="E3" s="6">
        <v>6667.74</v>
      </c>
      <c r="F3" s="6">
        <v>26312</v>
      </c>
      <c r="G3" s="6">
        <v>575</v>
      </c>
      <c r="J3" s="12">
        <f t="shared" si="0"/>
        <v>52491.48</v>
      </c>
      <c r="K3" s="6">
        <f>D3+E3+F3+G3+I3+ko!D3</f>
        <v>137286.26</v>
      </c>
    </row>
    <row r="4" spans="1:11" x14ac:dyDescent="0.2">
      <c r="A4">
        <v>1840040410</v>
      </c>
      <c r="B4" s="47" t="s">
        <v>59</v>
      </c>
      <c r="C4" t="s">
        <v>42</v>
      </c>
      <c r="D4" s="6">
        <v>18936.740000000002</v>
      </c>
      <c r="E4" s="6">
        <v>6667.74</v>
      </c>
      <c r="F4" s="6">
        <v>26312</v>
      </c>
      <c r="G4" s="6">
        <v>575</v>
      </c>
      <c r="J4" s="12">
        <f t="shared" si="0"/>
        <v>52491.48</v>
      </c>
      <c r="K4" s="6">
        <f>D4+E4+F4+G4+I4+ko!D4</f>
        <v>137286.26</v>
      </c>
    </row>
    <row r="5" spans="1:11" x14ac:dyDescent="0.2">
      <c r="A5">
        <v>1840040573</v>
      </c>
      <c r="B5" s="47" t="s">
        <v>53</v>
      </c>
      <c r="C5" t="s">
        <v>42</v>
      </c>
      <c r="D5" s="6">
        <v>18936.740000000002</v>
      </c>
      <c r="E5" s="6">
        <v>6667.74</v>
      </c>
      <c r="F5" s="6">
        <v>26312</v>
      </c>
      <c r="G5" s="6">
        <v>0</v>
      </c>
      <c r="I5" s="6">
        <v>3630</v>
      </c>
      <c r="J5" s="12">
        <f t="shared" si="0"/>
        <v>55546.48</v>
      </c>
      <c r="K5" s="6">
        <f>D5+E5+F5+G5+I5+ko!D5</f>
        <v>140341.26</v>
      </c>
    </row>
    <row r="6" spans="1:11" x14ac:dyDescent="0.2">
      <c r="A6">
        <v>1840040813</v>
      </c>
      <c r="B6" s="47" t="s">
        <v>60</v>
      </c>
      <c r="C6" t="s">
        <v>42</v>
      </c>
      <c r="D6" s="6">
        <v>19933.41</v>
      </c>
      <c r="E6" s="6">
        <v>1111.29</v>
      </c>
      <c r="F6" s="6">
        <v>26312</v>
      </c>
      <c r="G6" s="6">
        <v>575</v>
      </c>
      <c r="I6" s="6">
        <v>-6950.69</v>
      </c>
      <c r="J6" s="12">
        <f t="shared" si="0"/>
        <v>40981.009999999995</v>
      </c>
      <c r="K6" s="6">
        <f>D6+E6+F6+G6+I6+ko!D6+'Platba za svoz BIO'!B18</f>
        <v>139671.72</v>
      </c>
    </row>
    <row r="7" spans="1:11" x14ac:dyDescent="0.2">
      <c r="A7">
        <v>1840040996</v>
      </c>
      <c r="B7" s="47" t="s">
        <v>61</v>
      </c>
      <c r="C7" t="s">
        <v>42</v>
      </c>
      <c r="D7" s="6">
        <v>19933.41</v>
      </c>
      <c r="E7" s="6">
        <v>1111.29</v>
      </c>
      <c r="F7" s="6">
        <v>26312</v>
      </c>
      <c r="G7" s="6">
        <v>575</v>
      </c>
      <c r="I7" s="6">
        <v>0.01</v>
      </c>
      <c r="J7" s="12">
        <f t="shared" si="0"/>
        <v>47931.71</v>
      </c>
      <c r="K7" s="6">
        <f>D7+E7+F7+G7+I7+ko!D7+'Platba za svoz BIO'!B19</f>
        <v>147880.69</v>
      </c>
    </row>
    <row r="8" spans="1:11" x14ac:dyDescent="0.2">
      <c r="A8">
        <v>1840041174</v>
      </c>
      <c r="B8" s="47" t="s">
        <v>54</v>
      </c>
      <c r="C8" t="s">
        <v>42</v>
      </c>
      <c r="D8" s="6">
        <v>19933.41</v>
      </c>
      <c r="E8" s="6">
        <v>1111.29</v>
      </c>
      <c r="F8" s="6">
        <v>26312</v>
      </c>
      <c r="G8" s="6">
        <v>575</v>
      </c>
      <c r="J8" s="12">
        <f t="shared" si="0"/>
        <v>47931.7</v>
      </c>
      <c r="K8" s="6">
        <f>D8+E8+F8+G8+I8+ko!D8+'Platba za svoz BIO'!B20</f>
        <v>149183.79999999999</v>
      </c>
    </row>
    <row r="9" spans="1:11" x14ac:dyDescent="0.2">
      <c r="A9">
        <v>1840041468</v>
      </c>
      <c r="B9" s="47" t="s">
        <v>62</v>
      </c>
      <c r="C9" t="s">
        <v>42</v>
      </c>
      <c r="D9" s="6">
        <v>19933.41</v>
      </c>
      <c r="E9" s="6">
        <v>1111.29</v>
      </c>
      <c r="F9" s="6">
        <v>26312</v>
      </c>
      <c r="G9" s="6">
        <v>0</v>
      </c>
      <c r="I9" s="6">
        <v>-12554.37</v>
      </c>
      <c r="J9" s="12">
        <f t="shared" si="0"/>
        <v>34802.329999999994</v>
      </c>
      <c r="K9" s="6">
        <f>D9+E9+F9+G9+I9+ko!D9+'Platba za svoz BIO'!B21</f>
        <v>136383.30999999997</v>
      </c>
    </row>
    <row r="10" spans="1:11" x14ac:dyDescent="0.2">
      <c r="A10">
        <v>1840041636</v>
      </c>
      <c r="B10" s="47" t="s">
        <v>63</v>
      </c>
      <c r="C10" t="s">
        <v>42</v>
      </c>
      <c r="D10" s="6">
        <v>19933.41</v>
      </c>
      <c r="E10" s="6">
        <v>1111.29</v>
      </c>
      <c r="F10" s="6">
        <v>26312</v>
      </c>
      <c r="G10" s="6">
        <v>575</v>
      </c>
      <c r="I10" s="6">
        <v>11301.4</v>
      </c>
      <c r="J10" s="12">
        <f t="shared" si="0"/>
        <v>59233.1</v>
      </c>
      <c r="K10" s="6">
        <f>D10+E10+F10+G10+I10+ko!D10+'Platba za svoz BIO'!B22</f>
        <v>161200.29</v>
      </c>
    </row>
    <row r="11" spans="1:11" x14ac:dyDescent="0.2">
      <c r="A11" s="3">
        <v>1840041845</v>
      </c>
      <c r="B11" s="49" t="s">
        <v>55</v>
      </c>
      <c r="C11" t="s">
        <v>42</v>
      </c>
      <c r="D11" s="6">
        <v>19933.41</v>
      </c>
      <c r="E11" s="48">
        <v>2784.54</v>
      </c>
      <c r="F11" s="6">
        <v>26312</v>
      </c>
      <c r="G11" s="48">
        <v>287.5</v>
      </c>
      <c r="H11" s="48"/>
      <c r="J11" s="12">
        <f t="shared" si="0"/>
        <v>49317.45</v>
      </c>
      <c r="K11" s="6">
        <f>D11+E11+F11+G11+I11+ko!D11+'Platba za svoz BIO'!B23</f>
        <v>151284.63999999998</v>
      </c>
    </row>
    <row r="12" spans="1:11" s="3" customFormat="1" x14ac:dyDescent="0.2">
      <c r="A12" s="3">
        <v>1840042040</v>
      </c>
      <c r="B12" s="49" t="s">
        <v>64</v>
      </c>
      <c r="C12" s="3" t="s">
        <v>42</v>
      </c>
      <c r="D12" s="6">
        <v>19933.41</v>
      </c>
      <c r="E12" s="48">
        <v>4446.29</v>
      </c>
      <c r="F12" s="6">
        <v>26312</v>
      </c>
      <c r="G12" s="48">
        <v>0</v>
      </c>
      <c r="H12" s="48"/>
      <c r="I12" s="48">
        <v>6073.66</v>
      </c>
      <c r="J12" s="61">
        <f t="shared" si="0"/>
        <v>56765.36</v>
      </c>
      <c r="K12" s="48">
        <f>D12+E12+F12+G12+I12+ko!D12+'Platba za svoz BIO'!B24</f>
        <v>158732.55000000002</v>
      </c>
    </row>
    <row r="13" spans="1:11" s="3" customFormat="1" x14ac:dyDescent="0.2">
      <c r="A13" s="3">
        <v>1840042189</v>
      </c>
      <c r="B13" s="49" t="s">
        <v>56</v>
      </c>
      <c r="C13" s="3" t="s">
        <v>42</v>
      </c>
      <c r="D13" s="6">
        <v>19933.41</v>
      </c>
      <c r="E13" s="48">
        <v>4446.29</v>
      </c>
      <c r="F13" s="6">
        <v>26312</v>
      </c>
      <c r="G13" s="48">
        <v>575</v>
      </c>
      <c r="H13" s="48"/>
      <c r="I13" s="48">
        <v>-10182.68</v>
      </c>
      <c r="J13" s="61">
        <f t="shared" ref="J13" si="1">SUM(D13:G13)</f>
        <v>51266.7</v>
      </c>
      <c r="K13" s="48">
        <f>D13+E13+F13+G13+I13+ko!D13+'Platba za svoz BIO'!B25</f>
        <v>143051.21</v>
      </c>
    </row>
    <row r="14" spans="1:11" s="3" customFormat="1" x14ac:dyDescent="0.2">
      <c r="A14" s="3">
        <v>33211055</v>
      </c>
      <c r="B14" s="49" t="s">
        <v>75</v>
      </c>
      <c r="C14" s="3" t="s">
        <v>45</v>
      </c>
      <c r="D14" s="48">
        <v>0</v>
      </c>
      <c r="E14" s="48">
        <v>0</v>
      </c>
      <c r="F14" s="48">
        <v>0</v>
      </c>
      <c r="G14" s="48">
        <v>0</v>
      </c>
      <c r="H14" s="48">
        <v>605</v>
      </c>
      <c r="I14" s="48"/>
      <c r="J14" s="61">
        <f>SUM(D14:H14)</f>
        <v>605</v>
      </c>
      <c r="K14" s="6">
        <f>D14+E14+F14+G14+I14</f>
        <v>0</v>
      </c>
    </row>
    <row r="15" spans="1:11" x14ac:dyDescent="0.2">
      <c r="D15" s="6">
        <f>SUM(D2:D13)</f>
        <v>236813.75000000003</v>
      </c>
      <c r="E15" s="6">
        <f>SUM(E2:E13)</f>
        <v>41349.58</v>
      </c>
      <c r="F15" s="6">
        <f>SUM(F2:F13)</f>
        <v>312350.34999999998</v>
      </c>
      <c r="G15" s="6">
        <f>SUM(G2:G13)</f>
        <v>4312.5</v>
      </c>
      <c r="J15" s="13">
        <f>SUM(J2:J14)</f>
        <v>596931.19000000006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4:D26"/>
  <sheetViews>
    <sheetView zoomScaleNormal="100" workbookViewId="0">
      <selection activeCell="B33" sqref="B33"/>
    </sheetView>
  </sheetViews>
  <sheetFormatPr defaultColWidth="11.5703125" defaultRowHeight="12.75" x14ac:dyDescent="0.2"/>
  <cols>
    <col min="1" max="1" width="11.5703125" style="60"/>
    <col min="2" max="2" width="11.5703125" style="6"/>
    <col min="3" max="3" width="11.5703125" style="3"/>
  </cols>
  <sheetData>
    <row r="4" spans="1:4" s="4" customFormat="1" x14ac:dyDescent="0.2">
      <c r="A4" s="56" t="s">
        <v>76</v>
      </c>
      <c r="B4" s="54">
        <v>1149.5</v>
      </c>
      <c r="C4" s="47" t="s">
        <v>57</v>
      </c>
      <c r="D4" s="55" t="s">
        <v>43</v>
      </c>
    </row>
    <row r="5" spans="1:4" s="4" customFormat="1" x14ac:dyDescent="0.2">
      <c r="A5" s="56" t="s">
        <v>77</v>
      </c>
      <c r="B5" s="54">
        <v>3630</v>
      </c>
      <c r="C5" s="47" t="s">
        <v>78</v>
      </c>
      <c r="D5" s="55" t="s">
        <v>43</v>
      </c>
    </row>
    <row r="6" spans="1:4" s="4" customFormat="1" x14ac:dyDescent="0.2">
      <c r="A6" s="56" t="s">
        <v>79</v>
      </c>
      <c r="B6" s="54">
        <v>2420</v>
      </c>
      <c r="C6" s="47" t="s">
        <v>72</v>
      </c>
      <c r="D6" s="55" t="s">
        <v>43</v>
      </c>
    </row>
    <row r="7" spans="1:4" s="4" customFormat="1" x14ac:dyDescent="0.2">
      <c r="A7" s="56" t="s">
        <v>80</v>
      </c>
      <c r="B7" s="54">
        <v>6050</v>
      </c>
      <c r="C7" s="47" t="s">
        <v>65</v>
      </c>
      <c r="D7" s="55" t="s">
        <v>43</v>
      </c>
    </row>
    <row r="8" spans="1:4" s="4" customFormat="1" x14ac:dyDescent="0.2">
      <c r="A8" s="56" t="s">
        <v>81</v>
      </c>
      <c r="B8" s="54">
        <v>4840</v>
      </c>
      <c r="C8" s="47" t="s">
        <v>66</v>
      </c>
      <c r="D8" s="55" t="s">
        <v>43</v>
      </c>
    </row>
    <row r="9" spans="1:4" s="4" customFormat="1" x14ac:dyDescent="0.2">
      <c r="A9" s="56" t="s">
        <v>82</v>
      </c>
      <c r="B9" s="54">
        <v>4840</v>
      </c>
      <c r="C9" s="47" t="s">
        <v>67</v>
      </c>
      <c r="D9" s="55" t="s">
        <v>43</v>
      </c>
    </row>
    <row r="10" spans="1:4" s="4" customFormat="1" x14ac:dyDescent="0.2">
      <c r="A10" s="56" t="s">
        <v>83</v>
      </c>
      <c r="B10" s="54">
        <v>6050</v>
      </c>
      <c r="C10" s="47" t="s">
        <v>68</v>
      </c>
      <c r="D10" s="55" t="s">
        <v>43</v>
      </c>
    </row>
    <row r="11" spans="1:4" s="4" customFormat="1" x14ac:dyDescent="0.2">
      <c r="A11" s="56" t="s">
        <v>84</v>
      </c>
      <c r="B11" s="54">
        <v>6050</v>
      </c>
      <c r="C11" s="47" t="s">
        <v>69</v>
      </c>
      <c r="D11" s="55" t="s">
        <v>43</v>
      </c>
    </row>
    <row r="12" spans="1:4" s="4" customFormat="1" x14ac:dyDescent="0.2">
      <c r="A12" s="59" t="s">
        <v>85</v>
      </c>
      <c r="B12" s="51">
        <v>6050</v>
      </c>
      <c r="C12" s="49" t="s">
        <v>70</v>
      </c>
      <c r="D12" s="55" t="s">
        <v>43</v>
      </c>
    </row>
    <row r="13" spans="1:4" s="5" customFormat="1" x14ac:dyDescent="0.2">
      <c r="A13" s="59" t="s">
        <v>86</v>
      </c>
      <c r="B13" s="51">
        <v>6050</v>
      </c>
      <c r="C13" s="49" t="s">
        <v>64</v>
      </c>
      <c r="D13" s="52" t="s">
        <v>43</v>
      </c>
    </row>
    <row r="14" spans="1:4" s="5" customFormat="1" x14ac:dyDescent="0.2">
      <c r="A14" s="59" t="s">
        <v>87</v>
      </c>
      <c r="B14" s="51">
        <v>6050</v>
      </c>
      <c r="C14" s="49" t="s">
        <v>56</v>
      </c>
      <c r="D14" s="52" t="s">
        <v>43</v>
      </c>
    </row>
    <row r="15" spans="1:4" s="4" customFormat="1" x14ac:dyDescent="0.2">
      <c r="A15" s="57"/>
      <c r="B15" s="7">
        <f>SUM(B4:B14)</f>
        <v>53179.5</v>
      </c>
      <c r="C15" s="5"/>
    </row>
    <row r="16" spans="1:4" s="4" customFormat="1" x14ac:dyDescent="0.2">
      <c r="A16" s="57"/>
      <c r="B16" s="8"/>
      <c r="C16" s="5"/>
    </row>
    <row r="17" spans="1:4" s="5" customFormat="1" ht="15.6" customHeight="1" x14ac:dyDescent="0.2">
      <c r="A17" s="58"/>
      <c r="B17" s="9"/>
    </row>
    <row r="18" spans="1:4" s="5" customFormat="1" x14ac:dyDescent="0.2">
      <c r="A18">
        <v>1840040813</v>
      </c>
      <c r="B18" s="51">
        <v>14718.15</v>
      </c>
      <c r="C18" s="50" t="s">
        <v>65</v>
      </c>
      <c r="D18" s="52" t="s">
        <v>42</v>
      </c>
    </row>
    <row r="19" spans="1:4" s="5" customFormat="1" x14ac:dyDescent="0.2">
      <c r="A19">
        <v>1840040996</v>
      </c>
      <c r="B19" s="51">
        <v>14919.97</v>
      </c>
      <c r="C19" s="50" t="s">
        <v>66</v>
      </c>
      <c r="D19" s="52" t="s">
        <v>42</v>
      </c>
    </row>
    <row r="20" spans="1:4" s="5" customFormat="1" x14ac:dyDescent="0.2">
      <c r="A20">
        <v>1840041174</v>
      </c>
      <c r="B20" s="51">
        <v>15669.95</v>
      </c>
      <c r="C20" s="50" t="s">
        <v>67</v>
      </c>
      <c r="D20" s="52" t="s">
        <v>42</v>
      </c>
    </row>
    <row r="21" spans="1:4" s="5" customFormat="1" x14ac:dyDescent="0.2">
      <c r="A21">
        <v>1840041468</v>
      </c>
      <c r="B21" s="51">
        <v>15998.83</v>
      </c>
      <c r="C21" s="50" t="s">
        <v>68</v>
      </c>
      <c r="D21" s="52" t="s">
        <v>42</v>
      </c>
    </row>
    <row r="22" spans="1:4" s="5" customFormat="1" x14ac:dyDescent="0.2">
      <c r="A22">
        <v>1840041636</v>
      </c>
      <c r="B22" s="51">
        <v>16200.66</v>
      </c>
      <c r="C22" s="50" t="s">
        <v>69</v>
      </c>
      <c r="D22" s="52" t="s">
        <v>42</v>
      </c>
    </row>
    <row r="23" spans="1:4" s="5" customFormat="1" x14ac:dyDescent="0.2">
      <c r="A23" s="3">
        <v>1840041845</v>
      </c>
      <c r="B23" s="51">
        <v>16200.66</v>
      </c>
      <c r="C23" s="50" t="s">
        <v>70</v>
      </c>
      <c r="D23" s="52" t="s">
        <v>42</v>
      </c>
    </row>
    <row r="24" spans="1:4" s="5" customFormat="1" x14ac:dyDescent="0.2">
      <c r="A24" s="3">
        <v>1840042040</v>
      </c>
      <c r="B24" s="51">
        <v>16200.66</v>
      </c>
      <c r="C24" s="50" t="s">
        <v>64</v>
      </c>
      <c r="D24" s="52" t="s">
        <v>42</v>
      </c>
    </row>
    <row r="25" spans="1:4" s="5" customFormat="1" x14ac:dyDescent="0.2">
      <c r="A25" s="3">
        <v>1840042189</v>
      </c>
      <c r="B25" s="51">
        <v>16200.66</v>
      </c>
      <c r="C25" s="50" t="s">
        <v>56</v>
      </c>
      <c r="D25" s="52" t="s">
        <v>42</v>
      </c>
    </row>
    <row r="26" spans="1:4" s="5" customFormat="1" x14ac:dyDescent="0.2">
      <c r="A26" s="58"/>
      <c r="B26" s="10">
        <f>SUM(B18:B25)</f>
        <v>126109.54000000001</v>
      </c>
    </row>
  </sheetData>
  <sheetProtection selectLockedCells="1" selectUnlockedCells="1"/>
  <phoneticPr fontId="8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2"/>
  </sheetPr>
  <dimension ref="A3:I5"/>
  <sheetViews>
    <sheetView zoomScaleNormal="100" workbookViewId="0">
      <selection activeCell="C17" sqref="C17"/>
    </sheetView>
  </sheetViews>
  <sheetFormatPr defaultColWidth="11.5703125" defaultRowHeight="12.75" x14ac:dyDescent="0.2"/>
  <cols>
    <col min="1" max="1" width="11.5703125" style="4"/>
    <col min="2" max="2" width="11.5703125" style="8"/>
    <col min="3" max="3" width="11.5703125" style="5"/>
    <col min="4" max="9" width="11.5703125" style="4"/>
  </cols>
  <sheetData>
    <row r="3" spans="1:9" x14ac:dyDescent="0.2">
      <c r="A3" s="53" t="s">
        <v>71</v>
      </c>
      <c r="B3" s="54">
        <v>16456.5</v>
      </c>
      <c r="C3" s="50" t="s">
        <v>72</v>
      </c>
      <c r="D3" s="55" t="s">
        <v>42</v>
      </c>
      <c r="E3" s="55"/>
    </row>
    <row r="4" spans="1:9" s="3" customFormat="1" x14ac:dyDescent="0.2">
      <c r="A4" s="50" t="s">
        <v>74</v>
      </c>
      <c r="B4" s="54">
        <v>16456.5</v>
      </c>
      <c r="C4" s="50" t="s">
        <v>64</v>
      </c>
      <c r="D4" s="52" t="s">
        <v>42</v>
      </c>
      <c r="E4" s="52"/>
      <c r="F4" s="5"/>
      <c r="G4" s="5"/>
      <c r="H4" s="5"/>
      <c r="I4" s="5"/>
    </row>
    <row r="5" spans="1:9" x14ac:dyDescent="0.2">
      <c r="B5" s="7">
        <f>SUM(B3:B4)</f>
        <v>32913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8"/>
  <sheetViews>
    <sheetView workbookViewId="0">
      <selection activeCell="C5" sqref="C5"/>
    </sheetView>
  </sheetViews>
  <sheetFormatPr defaultRowHeight="12.75" x14ac:dyDescent="0.2"/>
  <cols>
    <col min="1" max="1" width="2.5703125" style="14" customWidth="1"/>
    <col min="2" max="2" width="64.140625" style="14" bestFit="1" customWidth="1"/>
    <col min="3" max="3" width="16.7109375" style="14" bestFit="1" customWidth="1"/>
  </cols>
  <sheetData>
    <row r="1" spans="1:3" ht="13.5" thickBot="1" x14ac:dyDescent="0.25"/>
    <row r="2" spans="1:3" ht="15" x14ac:dyDescent="0.25">
      <c r="A2" s="74" t="s">
        <v>88</v>
      </c>
      <c r="B2" s="75"/>
      <c r="C2" s="76"/>
    </row>
    <row r="3" spans="1:3" ht="13.5" thickBot="1" x14ac:dyDescent="0.25">
      <c r="A3" s="15"/>
      <c r="B3" s="16"/>
      <c r="C3" s="17"/>
    </row>
    <row r="4" spans="1:3" x14ac:dyDescent="0.2">
      <c r="A4" s="18" t="s">
        <v>5</v>
      </c>
      <c r="B4" s="19" t="s">
        <v>6</v>
      </c>
      <c r="C4" s="20">
        <f>ko!D14</f>
        <v>1013108.9700000001</v>
      </c>
    </row>
    <row r="5" spans="1:3" x14ac:dyDescent="0.2">
      <c r="A5" s="21" t="s">
        <v>7</v>
      </c>
      <c r="B5" s="22" t="s">
        <v>8</v>
      </c>
      <c r="C5" s="23">
        <f>'Velkoobjemný komunální odpad'!C6+'Velkoobjemný komunální odpad'!C10</f>
        <v>93422.9</v>
      </c>
    </row>
    <row r="6" spans="1:3" x14ac:dyDescent="0.2">
      <c r="A6" s="21"/>
      <c r="B6" s="22" t="s">
        <v>9</v>
      </c>
      <c r="C6" s="23">
        <f>'Platba za svoz BIO'!B15</f>
        <v>53179.5</v>
      </c>
    </row>
    <row r="7" spans="1:3" x14ac:dyDescent="0.2">
      <c r="A7" s="21"/>
      <c r="B7" s="22" t="s">
        <v>10</v>
      </c>
      <c r="C7" s="23">
        <f>'Platba za svoz BIO'!B26</f>
        <v>126109.54000000001</v>
      </c>
    </row>
    <row r="8" spans="1:3" x14ac:dyDescent="0.2">
      <c r="A8" s="21" t="s">
        <v>11</v>
      </c>
      <c r="B8" s="22" t="s">
        <v>12</v>
      </c>
      <c r="C8" s="23">
        <f>SUM(C6:C7)</f>
        <v>179289.04</v>
      </c>
    </row>
    <row r="9" spans="1:3" x14ac:dyDescent="0.2">
      <c r="A9" s="21" t="s">
        <v>13</v>
      </c>
      <c r="B9" s="22" t="s">
        <v>14</v>
      </c>
      <c r="C9" s="23">
        <f>'papír, plasty, sklo'!J15</f>
        <v>596931.19000000006</v>
      </c>
    </row>
    <row r="10" spans="1:3" x14ac:dyDescent="0.2">
      <c r="A10" s="21" t="s">
        <v>15</v>
      </c>
      <c r="B10" s="22" t="s">
        <v>16</v>
      </c>
      <c r="C10" s="23">
        <f>'Nebezpečný odpad'!B5</f>
        <v>32913</v>
      </c>
    </row>
    <row r="11" spans="1:3" ht="13.5" thickBot="1" x14ac:dyDescent="0.25">
      <c r="A11" s="24" t="s">
        <v>17</v>
      </c>
      <c r="B11" s="25" t="s">
        <v>18</v>
      </c>
      <c r="C11" s="26">
        <f>C4+C5+C8+C9+C10</f>
        <v>1915665.1</v>
      </c>
    </row>
    <row r="12" spans="1:3" ht="13.5" thickBot="1" x14ac:dyDescent="0.25">
      <c r="A12" s="27" t="s">
        <v>19</v>
      </c>
      <c r="B12" s="28" t="s">
        <v>20</v>
      </c>
      <c r="C12" s="29">
        <f>C4+C5</f>
        <v>1106531.8700000001</v>
      </c>
    </row>
    <row r="13" spans="1:3" ht="13.5" thickBot="1" x14ac:dyDescent="0.25">
      <c r="A13" s="15"/>
      <c r="B13" s="16"/>
      <c r="C13" s="30"/>
    </row>
    <row r="14" spans="1:3" s="3" customFormat="1" x14ac:dyDescent="0.2">
      <c r="A14" s="63" t="s">
        <v>21</v>
      </c>
      <c r="B14" s="64" t="s">
        <v>22</v>
      </c>
      <c r="C14" s="65">
        <f>'odpady - příjem'!A5</f>
        <v>682650</v>
      </c>
    </row>
    <row r="15" spans="1:3" s="3" customFormat="1" x14ac:dyDescent="0.2">
      <c r="A15" s="66" t="s">
        <v>23</v>
      </c>
      <c r="B15" s="67" t="s">
        <v>24</v>
      </c>
      <c r="C15" s="68">
        <f>'odpady - příjem'!A2</f>
        <v>103750</v>
      </c>
    </row>
    <row r="16" spans="1:3" x14ac:dyDescent="0.2">
      <c r="A16" s="21" t="s">
        <v>25</v>
      </c>
      <c r="B16" s="22" t="s">
        <v>26</v>
      </c>
      <c r="C16" s="23">
        <f>'EKO-KOM'!C6</f>
        <v>234367</v>
      </c>
    </row>
    <row r="17" spans="1:3" ht="13.5" thickBot="1" x14ac:dyDescent="0.25">
      <c r="A17" s="24" t="s">
        <v>27</v>
      </c>
      <c r="B17" s="25" t="s">
        <v>18</v>
      </c>
      <c r="C17" s="26">
        <f>SUM(C14:C16)</f>
        <v>1020767</v>
      </c>
    </row>
    <row r="18" spans="1:3" ht="13.5" thickBot="1" x14ac:dyDescent="0.25">
      <c r="A18" s="15"/>
      <c r="B18" s="16"/>
      <c r="C18" s="30"/>
    </row>
    <row r="19" spans="1:3" ht="13.5" thickBot="1" x14ac:dyDescent="0.25">
      <c r="A19" s="31" t="s">
        <v>28</v>
      </c>
      <c r="B19" s="32" t="s">
        <v>29</v>
      </c>
      <c r="C19" s="33">
        <f>C12-C14</f>
        <v>423881.87000000011</v>
      </c>
    </row>
    <row r="20" spans="1:3" ht="13.5" thickBot="1" x14ac:dyDescent="0.25">
      <c r="A20" s="34" t="s">
        <v>30</v>
      </c>
      <c r="B20" s="35" t="s">
        <v>31</v>
      </c>
      <c r="C20" s="36">
        <f>C11-C17</f>
        <v>894898.10000000009</v>
      </c>
    </row>
    <row r="21" spans="1:3" ht="13.5" thickBot="1" x14ac:dyDescent="0.25">
      <c r="A21" s="15"/>
      <c r="B21" s="16"/>
      <c r="C21" s="30"/>
    </row>
    <row r="22" spans="1:3" ht="13.5" thickBot="1" x14ac:dyDescent="0.25">
      <c r="A22" s="34" t="s">
        <v>32</v>
      </c>
      <c r="B22" s="35" t="s">
        <v>33</v>
      </c>
      <c r="C22" s="70">
        <v>1231</v>
      </c>
    </row>
    <row r="23" spans="1:3" x14ac:dyDescent="0.2">
      <c r="A23" s="37" t="s">
        <v>34</v>
      </c>
      <c r="B23" s="38" t="s">
        <v>35</v>
      </c>
      <c r="C23" s="71">
        <f>C12/C22</f>
        <v>898.88860276198227</v>
      </c>
    </row>
    <row r="24" spans="1:3" x14ac:dyDescent="0.2">
      <c r="A24" s="21" t="s">
        <v>36</v>
      </c>
      <c r="B24" s="22" t="s">
        <v>37</v>
      </c>
      <c r="C24" s="72" t="s">
        <v>89</v>
      </c>
    </row>
    <row r="25" spans="1:3" ht="13.5" thickBot="1" x14ac:dyDescent="0.25">
      <c r="A25" s="24"/>
      <c r="B25" s="39" t="s">
        <v>38</v>
      </c>
      <c r="C25" s="73">
        <f>C23-600</f>
        <v>298.88860276198227</v>
      </c>
    </row>
    <row r="26" spans="1:3" ht="13.5" thickBot="1" x14ac:dyDescent="0.25">
      <c r="A26" s="15"/>
      <c r="B26" s="16"/>
      <c r="C26" s="40"/>
    </row>
    <row r="27" spans="1:3" x14ac:dyDescent="0.2">
      <c r="A27" s="41"/>
      <c r="B27" s="42" t="s">
        <v>39</v>
      </c>
      <c r="C27" s="43" t="s">
        <v>40</v>
      </c>
    </row>
    <row r="28" spans="1:3" ht="13.5" thickBot="1" x14ac:dyDescent="0.25">
      <c r="A28" s="44"/>
      <c r="B28" s="45" t="s">
        <v>39</v>
      </c>
      <c r="C28" s="46" t="s">
        <v>41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cda9ed521361c7d87a4d823d8ed4ba21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65eec340b69b9dfceca2b4f39945f1a0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7a8b9e8-0533-4354-95f5-a9f81803f0e1" xsi:nil="true"/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Props1.xml><?xml version="1.0" encoding="utf-8"?>
<ds:datastoreItem xmlns:ds="http://schemas.openxmlformats.org/officeDocument/2006/customXml" ds:itemID="{1E52D547-81DD-41F3-B2CC-5398785A16E4}"/>
</file>

<file path=customXml/itemProps2.xml><?xml version="1.0" encoding="utf-8"?>
<ds:datastoreItem xmlns:ds="http://schemas.openxmlformats.org/officeDocument/2006/customXml" ds:itemID="{E2DABDB9-5F98-45E7-A58A-FC1B556A9E7E}"/>
</file>

<file path=customXml/itemProps3.xml><?xml version="1.0" encoding="utf-8"?>
<ds:datastoreItem xmlns:ds="http://schemas.openxmlformats.org/officeDocument/2006/customXml" ds:itemID="{24D985EC-A737-4D09-8286-3289C499FD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EKO-KOM</vt:lpstr>
      <vt:lpstr>odpady - příjem</vt:lpstr>
      <vt:lpstr>Velkoobjemný komunální odpad</vt:lpstr>
      <vt:lpstr>ko</vt:lpstr>
      <vt:lpstr>papír, plasty, sklo</vt:lpstr>
      <vt:lpstr>Platba za svoz BIO</vt:lpstr>
      <vt:lpstr>Nebezpečný odpad</vt:lpstr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STAROSTA</dc:creator>
  <cp:lastModifiedBy>Jaroslav Paznocht</cp:lastModifiedBy>
  <cp:lastPrinted>2017-12-19T16:36:44Z</cp:lastPrinted>
  <dcterms:created xsi:type="dcterms:W3CDTF">2017-12-19T16:50:06Z</dcterms:created>
  <dcterms:modified xsi:type="dcterms:W3CDTF">2022-02-24T09:44:59Z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