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redokluky-my.sharepoint.com/personal/obec_stredokluky_onmicrosoft_com/Documents/10 projekty/2020-23 Dodávky elektřiny pro roky 2021-22/"/>
    </mc:Choice>
  </mc:AlternateContent>
  <xr:revisionPtr revIDLastSave="213" documentId="8_{CFBBBE1E-9AD1-4634-B15C-155FB57B3072}" xr6:coauthVersionLast="46" xr6:coauthVersionMax="46" xr10:uidLastSave="{DEC84C5E-BCE1-4052-8227-260198843C81}"/>
  <bookViews>
    <workbookView xWindow="-120" yWindow="-120" windowWidth="29040" windowHeight="15840" xr2:uid="{00000000-000D-0000-FFFF-FFFF00000000}"/>
  </bookViews>
  <sheets>
    <sheet name="Krycí list" sheetId="3" r:id="rId1"/>
    <sheet name="Spotřeba celkem" sheetId="2" r:id="rId2"/>
    <sheet name="Odběrná místa" sheetId="1" r:id="rId3"/>
  </sheets>
  <definedNames>
    <definedName name="OLE_LINK33" localSheetId="0">'Krycí list'!$D$10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M47" i="1"/>
  <c r="K5" i="2" l="1"/>
  <c r="J7" i="2"/>
  <c r="K6" i="2" l="1"/>
  <c r="J8" i="2"/>
  <c r="J6" i="2"/>
  <c r="J5" i="2"/>
  <c r="M45" i="1"/>
  <c r="J4" i="2" s="1"/>
  <c r="E30" i="3" l="1"/>
  <c r="I5" i="2"/>
  <c r="F26" i="3" s="1"/>
  <c r="H5" i="2"/>
  <c r="E26" i="3" s="1"/>
  <c r="I6" i="2"/>
  <c r="F27" i="3" s="1"/>
  <c r="H6" i="2"/>
  <c r="E27" i="3" s="1"/>
  <c r="H4" i="2"/>
  <c r="E25" i="3" s="1"/>
  <c r="H7" i="2"/>
  <c r="E28" i="3" s="1"/>
  <c r="F7" i="2"/>
  <c r="H8" i="2"/>
  <c r="E29" i="3" s="1"/>
  <c r="F4" i="2"/>
  <c r="E31" i="3" l="1"/>
  <c r="E32" i="3" s="1"/>
  <c r="H10" i="2"/>
  <c r="F5" i="2" l="1"/>
  <c r="G5" i="2"/>
  <c r="F6" i="2"/>
  <c r="G6" i="2"/>
  <c r="F8" i="2"/>
  <c r="B4" i="2"/>
  <c r="B5" i="2"/>
  <c r="D4" i="2" l="1"/>
  <c r="D5" i="2"/>
  <c r="B7" i="2" l="1"/>
  <c r="E6" i="2" l="1"/>
  <c r="E5" i="2"/>
  <c r="D8" i="2"/>
  <c r="D7" i="2"/>
  <c r="D6" i="2"/>
  <c r="C5" i="2"/>
  <c r="C6" i="2"/>
  <c r="B6" i="2"/>
  <c r="B8" i="2"/>
  <c r="D10" i="2" l="1"/>
  <c r="B10" i="2"/>
  <c r="F10" i="2"/>
</calcChain>
</file>

<file path=xl/sharedStrings.xml><?xml version="1.0" encoding="utf-8"?>
<sst xmlns="http://schemas.openxmlformats.org/spreadsheetml/2006/main" count="289" uniqueCount="159">
  <si>
    <t>ELEKTŘINA</t>
  </si>
  <si>
    <t>Adresa</t>
  </si>
  <si>
    <t>Elektro. č.</t>
  </si>
  <si>
    <t>EAN</t>
  </si>
  <si>
    <t>Číslo o.m.</t>
  </si>
  <si>
    <t>sazba</t>
  </si>
  <si>
    <t>jistič</t>
  </si>
  <si>
    <t>spotř. v kWh</t>
  </si>
  <si>
    <t>poznámka:</t>
  </si>
  <si>
    <t>OÚ Lidická 61</t>
  </si>
  <si>
    <t>c45d</t>
  </si>
  <si>
    <t>3x25</t>
  </si>
  <si>
    <t>VT</t>
  </si>
  <si>
    <t>NT</t>
  </si>
  <si>
    <t>ZŠ Lidická 61</t>
  </si>
  <si>
    <t>3x50</t>
  </si>
  <si>
    <t>Archiv OÚ-Lid.63</t>
  </si>
  <si>
    <t>c25d</t>
  </si>
  <si>
    <t>c02d</t>
  </si>
  <si>
    <t>3x40</t>
  </si>
  <si>
    <t>St.Vrch 68-spol.p.</t>
  </si>
  <si>
    <t>VO-Na Parcelách 164</t>
  </si>
  <si>
    <t>..602397107</t>
  </si>
  <si>
    <t>c62d</t>
  </si>
  <si>
    <t>VO-Lidická 61</t>
  </si>
  <si>
    <t>..602397114</t>
  </si>
  <si>
    <t>VO-NS 135</t>
  </si>
  <si>
    <t>..602397091</t>
  </si>
  <si>
    <t>1x16</t>
  </si>
  <si>
    <t>ČOV přečerp.-Lidická</t>
  </si>
  <si>
    <t>3x16</t>
  </si>
  <si>
    <t>Starý Vrch 68-byt č.1</t>
  </si>
  <si>
    <t>..607243782</t>
  </si>
  <si>
    <t>1x25</t>
  </si>
  <si>
    <t>Starý Vrch 68-byt č.2</t>
  </si>
  <si>
    <t>..607242730</t>
  </si>
  <si>
    <t>..607227478</t>
  </si>
  <si>
    <t>..607242563</t>
  </si>
  <si>
    <t>d02d</t>
  </si>
  <si>
    <t>..603869757</t>
  </si>
  <si>
    <t>3x20</t>
  </si>
  <si>
    <t>VO-V Chaloupkách 69</t>
  </si>
  <si>
    <t>..602397077</t>
  </si>
  <si>
    <t>VO-Na Sedmerkách 227</t>
  </si>
  <si>
    <t>..602413517</t>
  </si>
  <si>
    <t>VO-Černovičky</t>
  </si>
  <si>
    <t>..602397084</t>
  </si>
  <si>
    <t>VO-Nad Běloky</t>
  </si>
  <si>
    <t>..609615723</t>
  </si>
  <si>
    <t>VO-Lidická</t>
  </si>
  <si>
    <t>..609661195</t>
  </si>
  <si>
    <t>Hřiště-V Chaloupkách</t>
  </si>
  <si>
    <t>..601349442</t>
  </si>
  <si>
    <t>3x18</t>
  </si>
  <si>
    <t>..601686233</t>
  </si>
  <si>
    <t>..601686226</t>
  </si>
  <si>
    <t>..601317144</t>
  </si>
  <si>
    <t>ZŠ Školská 82</t>
  </si>
  <si>
    <t>MŠ Starý vrch 102</t>
  </si>
  <si>
    <t>..601686202</t>
  </si>
  <si>
    <t>..601686196</t>
  </si>
  <si>
    <t>..601748788</t>
  </si>
  <si>
    <t>..60686219</t>
  </si>
  <si>
    <t>..601344058</t>
  </si>
  <si>
    <t>..601317137</t>
  </si>
  <si>
    <t>..601575834</t>
  </si>
  <si>
    <t>4/15 -2/2016</t>
  </si>
  <si>
    <t>..607693129</t>
  </si>
  <si>
    <t>období 3/16-3/17</t>
  </si>
  <si>
    <t>období 3/15-3/16</t>
  </si>
  <si>
    <t>31.3.2016 - 29.3.2017</t>
  </si>
  <si>
    <t>1.6.2016 - 28.3.2017</t>
  </si>
  <si>
    <t>..601737683</t>
  </si>
  <si>
    <t>3/17-3/18</t>
  </si>
  <si>
    <t>Tarif</t>
  </si>
  <si>
    <t>C01d, C02d, C03d</t>
  </si>
  <si>
    <t>C25d, C26d</t>
  </si>
  <si>
    <t>C45d</t>
  </si>
  <si>
    <t>C62d</t>
  </si>
  <si>
    <t>D02d</t>
  </si>
  <si>
    <t>Stálý plat za OM</t>
  </si>
  <si>
    <t>Elektřina celkem</t>
  </si>
  <si>
    <t>Počet OM</t>
  </si>
  <si>
    <t>Celkem elektřina</t>
  </si>
  <si>
    <t xml:space="preserve">Veřejná zakázka malého rozsahu </t>
  </si>
  <si>
    <t xml:space="preserve">dle ust. § 31 zákona č. 137/2006 Sb., o veřejných zakázkách, v platném znění </t>
  </si>
  <si>
    <t>Název:</t>
  </si>
  <si>
    <t>Základní identifikační údaje</t>
  </si>
  <si>
    <t>Zadavatel</t>
  </si>
  <si>
    <t xml:space="preserve">Název: </t>
  </si>
  <si>
    <t>Obec Středokluky</t>
  </si>
  <si>
    <t xml:space="preserve">Sídlo: </t>
  </si>
  <si>
    <t>Lidická 61, 252 68 Středokluky</t>
  </si>
  <si>
    <t xml:space="preserve">IČO:  </t>
  </si>
  <si>
    <t xml:space="preserve">Osoba oprávněná jednat jménem zadavatele: </t>
  </si>
  <si>
    <t>Ing. Jaroslav Paznocht</t>
  </si>
  <si>
    <t>Sídlo/místo podnikání:</t>
  </si>
  <si>
    <t>Korespondenční adresa:</t>
  </si>
  <si>
    <t xml:space="preserve">DIČ: </t>
  </si>
  <si>
    <t xml:space="preserve">Osoba oprávněná za uchazeče jednat: </t>
  </si>
  <si>
    <t xml:space="preserve">Kontaktní osoba:  </t>
  </si>
  <si>
    <t xml:space="preserve">Tel./fax: </t>
  </si>
  <si>
    <t xml:space="preserve">E-mail:  </t>
  </si>
  <si>
    <t>razítko</t>
  </si>
  <si>
    <t>Cena celkem</t>
  </si>
  <si>
    <t>Cena celkem s DPH</t>
  </si>
  <si>
    <t>Datum:</t>
  </si>
  <si>
    <t>KRYCÍ LIST NABÍDKY (doplňte žluté rámečky)</t>
  </si>
  <si>
    <t>Celková cena za provedení celého předmětu plnění veřejné zakázky:</t>
  </si>
  <si>
    <t>Jednotková cena</t>
  </si>
  <si>
    <t>Sokolovna, Školská 104</t>
  </si>
  <si>
    <t>data za období 15/16</t>
  </si>
  <si>
    <t>Podpis oprávněné osoby:</t>
  </si>
  <si>
    <t>Titul, jméno, příjmení:</t>
  </si>
  <si>
    <t>Funkce:</t>
  </si>
  <si>
    <t>Spotřeba KWh 2018</t>
  </si>
  <si>
    <t>Spotřeba KWh 2017</t>
  </si>
  <si>
    <t>Spotřeba KWh 2016</t>
  </si>
  <si>
    <t>Uchazeč:</t>
  </si>
  <si>
    <t>3/18-3/19</t>
  </si>
  <si>
    <t>Spotřeba KWh 2019</t>
  </si>
  <si>
    <t>..607223951</t>
  </si>
  <si>
    <t>..610024521</t>
  </si>
  <si>
    <t>..607223944</t>
  </si>
  <si>
    <t>Cena bez DPH za MWh</t>
  </si>
  <si>
    <t>C01d</t>
  </si>
  <si>
    <t>Elektřina pro roky 2021-22</t>
  </si>
  <si>
    <t>období 4/19-3/20</t>
  </si>
  <si>
    <t>Bude jasné po příštím vyúčtování.</t>
  </si>
  <si>
    <t>Klubovna prac. četa-Lid.63</t>
  </si>
  <si>
    <t>Obecní servis cp. 117</t>
  </si>
  <si>
    <t>..607245496</t>
  </si>
  <si>
    <t>spotř. 6/19-3/20</t>
  </si>
  <si>
    <t>bude uvolněno až 6.6.2021</t>
  </si>
  <si>
    <t>..607223920</t>
  </si>
  <si>
    <t>..601317120</t>
  </si>
  <si>
    <t>MŠ Starý Vrch 102-2.patro</t>
  </si>
  <si>
    <t>Spotřeba KWh 2020</t>
  </si>
  <si>
    <t>Starý Vrch 68-byt č.4</t>
  </si>
  <si>
    <t>Starý Vrch 68-byt č.5</t>
  </si>
  <si>
    <t>Starý Vrch 68-byt č.6</t>
  </si>
  <si>
    <t>Starý Vrch 68-byt č.8</t>
  </si>
  <si>
    <t>Starý Vrch 68-byt č.11</t>
  </si>
  <si>
    <t>Starý Vrch 68-byt č.15</t>
  </si>
  <si>
    <t>Starý Vrch 68-byty č.16-17</t>
  </si>
  <si>
    <t>Mateřská škola Středokluky, p.o.</t>
  </si>
  <si>
    <t>Základní škola Středokluky, p.o.</t>
  </si>
  <si>
    <t>TJ Sokol Středokluky</t>
  </si>
  <si>
    <t>Starý Vrch 68-byt č.12</t>
  </si>
  <si>
    <t>Starý Vrch 68-byt č.13</t>
  </si>
  <si>
    <t>Restaurace SA "Koupaliště", Lid.236</t>
  </si>
  <si>
    <t>Prozatím obec</t>
  </si>
  <si>
    <t>spotř. 1-3/20</t>
  </si>
  <si>
    <t>spotř. 10/19-3/20</t>
  </si>
  <si>
    <t>prázdný byt</t>
  </si>
  <si>
    <t>..609900645</t>
  </si>
  <si>
    <t>Na Ovčíně-dočas.OM</t>
  </si>
  <si>
    <t>zrušeno</t>
  </si>
  <si>
    <t>neplatí obec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</si>
</sst>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_-* #,##0.00,&quot;Kč&quot;_-;\-* #,##0.00,&quot;Kč&quot;_-;_-* \-??&quot; Kč&quot;_-;_-@_-"/>
    <numFmt numFmtId="166" formatCode="_-* #,##0.00,_K_č_-;\-* #,##0.00,_K_č_-;_-* \-??\ _K_č_-;_-@_-"/>
    <numFmt numFmtId="167" formatCode="0.00E+000"/>
    <numFmt numFmtId="168" formatCode="_-* #,##0.000\ &quot;Kč&quot;_-;\-* #,##0.000\ &quot;Kč&quot;_-;_-* \-??&quot; Kč&quot;_-;_-@_-"/>
    <numFmt numFmtId="169" formatCode="#,##0.00\ &quot;Kč&quot;"/>
  </numFmts>
  <fonts count="13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/>
    <xf numFmtId="166" fontId="7" fillId="0" borderId="0" applyBorder="0" applyProtection="0"/>
    <xf numFmtId="165" fontId="7" fillId="0" borderId="0" applyBorder="0" applyProtection="0"/>
  </cellStyleXfs>
  <cellXfs count="1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1" applyNumberFormat="1" applyFont="1" applyBorder="1" applyAlignment="1" applyProtection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2" fontId="6" fillId="0" borderId="1" xfId="1" applyNumberFormat="1" applyFont="1" applyBorder="1" applyAlignment="1" applyProtection="1">
      <alignment vertical="center" wrapText="1"/>
    </xf>
    <xf numFmtId="0" fontId="2" fillId="0" borderId="0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168" fontId="2" fillId="0" borderId="0" xfId="2" applyNumberFormat="1" applyFont="1"/>
    <xf numFmtId="0" fontId="4" fillId="0" borderId="1" xfId="0" applyFont="1" applyBorder="1" applyAlignment="1">
      <alignment horizontal="left" vertical="center"/>
    </xf>
    <xf numFmtId="2" fontId="2" fillId="0" borderId="1" xfId="2" applyNumberFormat="1" applyFont="1" applyBorder="1" applyAlignment="1" applyProtection="1">
      <alignment vertical="center" wrapText="1"/>
    </xf>
    <xf numFmtId="2" fontId="1" fillId="0" borderId="0" xfId="0" applyNumberFormat="1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0" fillId="0" borderId="5" xfId="0" applyBorder="1"/>
    <xf numFmtId="2" fontId="1" fillId="0" borderId="1" xfId="0" applyNumberFormat="1" applyFont="1" applyBorder="1"/>
    <xf numFmtId="2" fontId="1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0" fontId="2" fillId="0" borderId="1" xfId="1" applyNumberFormat="1" applyFont="1" applyFill="1" applyBorder="1" applyAlignment="1" applyProtection="1">
      <alignment horizontal="left" vertical="center" wrapText="1"/>
    </xf>
    <xf numFmtId="2" fontId="2" fillId="0" borderId="1" xfId="1" applyNumberFormat="1" applyFont="1" applyFill="1" applyBorder="1" applyAlignment="1" applyProtection="1">
      <alignment vertical="center" wrapText="1"/>
    </xf>
    <xf numFmtId="2" fontId="2" fillId="0" borderId="1" xfId="2" applyNumberFormat="1" applyFont="1" applyFill="1" applyBorder="1" applyAlignment="1" applyProtection="1">
      <alignment vertical="center" wrapText="1"/>
    </xf>
    <xf numFmtId="2" fontId="6" fillId="0" borderId="1" xfId="1" applyNumberFormat="1" applyFont="1" applyFill="1" applyBorder="1" applyAlignment="1" applyProtection="1">
      <alignment vertical="center" wrapText="1"/>
    </xf>
    <xf numFmtId="167" fontId="2" fillId="0" borderId="1" xfId="0" applyNumberFormat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 applyProtection="1">
      <alignment vertical="center" wrapText="1"/>
    </xf>
    <xf numFmtId="1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27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0" xfId="0" applyBorder="1"/>
    <xf numFmtId="0" fontId="8" fillId="0" borderId="0" xfId="0" applyFont="1" applyBorder="1"/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" xfId="0" applyFill="1" applyBorder="1" applyAlignment="1">
      <alignment horizontal="left"/>
    </xf>
    <xf numFmtId="0" fontId="8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0" fillId="0" borderId="8" xfId="0" applyBorder="1"/>
    <xf numFmtId="0" fontId="0" fillId="0" borderId="9" xfId="0" applyFill="1" applyBorder="1" applyAlignment="1">
      <alignment horizontal="left"/>
    </xf>
    <xf numFmtId="0" fontId="8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0" fillId="0" borderId="10" xfId="0" applyBorder="1"/>
    <xf numFmtId="0" fontId="8" fillId="0" borderId="33" xfId="0" applyFont="1" applyBorder="1"/>
    <xf numFmtId="2" fontId="1" fillId="0" borderId="1" xfId="0" applyNumberFormat="1" applyFont="1" applyBorder="1" applyAlignment="1">
      <alignment vertical="center"/>
    </xf>
    <xf numFmtId="0" fontId="7" fillId="0" borderId="1" xfId="1" applyNumberFormat="1" applyBorder="1"/>
    <xf numFmtId="0" fontId="7" fillId="0" borderId="9" xfId="1" applyNumberFormat="1" applyBorder="1"/>
    <xf numFmtId="4" fontId="7" fillId="0" borderId="28" xfId="1" applyNumberFormat="1" applyBorder="1" applyAlignment="1">
      <alignment horizontal="center"/>
    </xf>
    <xf numFmtId="4" fontId="7" fillId="0" borderId="29" xfId="1" applyNumberFormat="1" applyBorder="1" applyAlignment="1">
      <alignment horizontal="center"/>
    </xf>
    <xf numFmtId="4" fontId="7" fillId="0" borderId="30" xfId="1" applyNumberFormat="1" applyBorder="1" applyAlignment="1">
      <alignment horizontal="center"/>
    </xf>
    <xf numFmtId="4" fontId="7" fillId="0" borderId="31" xfId="1" applyNumberFormat="1" applyBorder="1" applyAlignment="1">
      <alignment horizontal="center"/>
    </xf>
    <xf numFmtId="4" fontId="7" fillId="0" borderId="8" xfId="1" applyNumberFormat="1" applyBorder="1" applyAlignment="1">
      <alignment horizontal="center"/>
    </xf>
    <xf numFmtId="4" fontId="7" fillId="0" borderId="9" xfId="1" applyNumberFormat="1" applyBorder="1" applyAlignment="1">
      <alignment horizontal="center"/>
    </xf>
    <xf numFmtId="4" fontId="7" fillId="0" borderId="4" xfId="1" applyNumberFormat="1" applyBorder="1" applyAlignment="1">
      <alignment horizontal="center"/>
    </xf>
    <xf numFmtId="4" fontId="7" fillId="0" borderId="2" xfId="1" applyNumberFormat="1" applyBorder="1" applyAlignment="1">
      <alignment horizontal="center"/>
    </xf>
    <xf numFmtId="4" fontId="7" fillId="0" borderId="20" xfId="1" applyNumberFormat="1" applyBorder="1" applyAlignment="1">
      <alignment horizontal="center"/>
    </xf>
    <xf numFmtId="4" fontId="7" fillId="0" borderId="21" xfId="1" applyNumberFormat="1" applyBorder="1" applyAlignment="1">
      <alignment horizontal="center"/>
    </xf>
    <xf numFmtId="4" fontId="7" fillId="0" borderId="22" xfId="1" applyNumberFormat="1" applyBorder="1" applyAlignment="1">
      <alignment horizontal="center"/>
    </xf>
    <xf numFmtId="4" fontId="7" fillId="0" borderId="23" xfId="1" applyNumberFormat="1" applyBorder="1" applyAlignment="1">
      <alignment horizontal="center"/>
    </xf>
    <xf numFmtId="4" fontId="7" fillId="0" borderId="24" xfId="1" applyNumberFormat="1" applyBorder="1" applyAlignment="1">
      <alignment horizontal="center"/>
    </xf>
    <xf numFmtId="4" fontId="7" fillId="0" borderId="25" xfId="1" applyNumberFormat="1" applyBorder="1" applyAlignment="1">
      <alignment horizontal="center"/>
    </xf>
    <xf numFmtId="4" fontId="7" fillId="0" borderId="26" xfId="1" applyNumberFormat="1" applyBorder="1" applyAlignment="1">
      <alignment horizontal="center"/>
    </xf>
    <xf numFmtId="0" fontId="0" fillId="0" borderId="6" xfId="0" applyFont="1" applyBorder="1" applyAlignment="1">
      <alignment vertical="center"/>
    </xf>
    <xf numFmtId="169" fontId="7" fillId="0" borderId="2" xfId="2" applyNumberFormat="1" applyBorder="1"/>
    <xf numFmtId="169" fontId="7" fillId="0" borderId="9" xfId="2" applyNumberFormat="1" applyBorder="1"/>
    <xf numFmtId="169" fontId="7" fillId="2" borderId="1" xfId="2" applyNumberFormat="1" applyFill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 applyProtection="1">
      <alignment horizontal="left" vertical="center" wrapText="1"/>
    </xf>
    <xf numFmtId="2" fontId="9" fillId="0" borderId="1" xfId="1" applyNumberFormat="1" applyFont="1" applyFill="1" applyBorder="1" applyAlignment="1" applyProtection="1">
      <alignment vertical="center" wrapText="1"/>
    </xf>
    <xf numFmtId="2" fontId="9" fillId="0" borderId="1" xfId="2" applyNumberFormat="1" applyFont="1" applyFill="1" applyBorder="1" applyAlignment="1" applyProtection="1">
      <alignment vertical="center" wrapText="1"/>
    </xf>
    <xf numFmtId="2" fontId="9" fillId="0" borderId="1" xfId="0" applyNumberFormat="1" applyFont="1" applyFill="1" applyBorder="1"/>
    <xf numFmtId="2" fontId="9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2" fontId="9" fillId="3" borderId="1" xfId="1" applyNumberFormat="1" applyFont="1" applyFill="1" applyBorder="1" applyAlignment="1">
      <alignment vertical="center" wrapText="1"/>
    </xf>
    <xf numFmtId="2" fontId="2" fillId="3" borderId="1" xfId="1" applyNumberFormat="1" applyFont="1" applyFill="1" applyBorder="1" applyAlignment="1" applyProtection="1">
      <alignment vertical="center" wrapText="1"/>
    </xf>
    <xf numFmtId="2" fontId="9" fillId="3" borderId="1" xfId="1" applyNumberFormat="1" applyFont="1" applyFill="1" applyBorder="1" applyAlignment="1" applyProtection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8" fillId="2" borderId="35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32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169" fontId="7" fillId="0" borderId="18" xfId="1" applyNumberFormat="1" applyBorder="1"/>
    <xf numFmtId="169" fontId="7" fillId="0" borderId="40" xfId="1" applyNumberFormat="1" applyBorder="1"/>
    <xf numFmtId="169" fontId="7" fillId="0" borderId="2" xfId="1" applyNumberFormat="1" applyBorder="1" applyAlignment="1">
      <alignment horizontal="right"/>
    </xf>
    <xf numFmtId="169" fontId="7" fillId="0" borderId="39" xfId="1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41" xfId="0" applyBorder="1" applyAlignment="1">
      <alignment horizontal="left"/>
    </xf>
    <xf numFmtId="2" fontId="0" fillId="2" borderId="2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2" fontId="2" fillId="0" borderId="1" xfId="1" applyNumberFormat="1" applyFont="1" applyBorder="1" applyAlignment="1">
      <alignment vertical="center" wrapText="1"/>
    </xf>
    <xf numFmtId="2" fontId="6" fillId="0" borderId="1" xfId="1" applyNumberFormat="1" applyFont="1" applyBorder="1" applyAlignment="1">
      <alignment vertical="center" wrapText="1"/>
    </xf>
    <xf numFmtId="0" fontId="11" fillId="0" borderId="0" xfId="0" applyFont="1"/>
    <xf numFmtId="2" fontId="9" fillId="0" borderId="1" xfId="2" applyNumberFormat="1" applyFont="1" applyBorder="1" applyAlignment="1" applyProtection="1">
      <alignment vertical="center" wrapText="1"/>
    </xf>
    <xf numFmtId="2" fontId="9" fillId="0" borderId="1" xfId="0" applyNumberFormat="1" applyFont="1" applyBorder="1"/>
    <xf numFmtId="2" fontId="9" fillId="0" borderId="1" xfId="0" applyNumberFormat="1" applyFont="1" applyBorder="1" applyAlignment="1">
      <alignment vertical="center"/>
    </xf>
    <xf numFmtId="1" fontId="6" fillId="0" borderId="1" xfId="2" applyNumberFormat="1" applyFont="1" applyBorder="1" applyAlignment="1">
      <alignment vertical="center" wrapText="1"/>
    </xf>
    <xf numFmtId="2" fontId="0" fillId="0" borderId="0" xfId="0" applyNumberFormat="1"/>
    <xf numFmtId="4" fontId="0" fillId="0" borderId="0" xfId="0" applyNumberFormat="1"/>
    <xf numFmtId="0" fontId="3" fillId="0" borderId="3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 wrapText="1"/>
    </xf>
    <xf numFmtId="2" fontId="2" fillId="0" borderId="1" xfId="2" applyNumberFormat="1" applyFont="1" applyFill="1" applyBorder="1" applyAlignment="1">
      <alignment vertical="center" wrapText="1"/>
    </xf>
    <xf numFmtId="2" fontId="1" fillId="0" borderId="0" xfId="0" applyNumberFormat="1" applyFont="1" applyFill="1"/>
    <xf numFmtId="0" fontId="12" fillId="0" borderId="0" xfId="0" applyFont="1"/>
    <xf numFmtId="169" fontId="7" fillId="0" borderId="1" xfId="2" applyNumberFormat="1" applyFill="1" applyBorder="1"/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7"/>
  <sheetViews>
    <sheetView tabSelected="1" zoomScaleNormal="100" workbookViewId="0">
      <selection activeCell="J21" sqref="J21"/>
    </sheetView>
  </sheetViews>
  <sheetFormatPr defaultRowHeight="15" x14ac:dyDescent="0.25"/>
  <cols>
    <col min="1" max="1" width="2.140625" customWidth="1"/>
    <col min="2" max="2" width="34.7109375" customWidth="1"/>
    <col min="3" max="3" width="12.28515625" customWidth="1"/>
    <col min="4" max="4" width="12.5703125" customWidth="1"/>
    <col min="5" max="6" width="12.42578125" bestFit="1" customWidth="1"/>
    <col min="7" max="1015" width="8.5703125"/>
  </cols>
  <sheetData>
    <row r="1" spans="2:6" ht="15.75" thickBot="1" x14ac:dyDescent="0.3"/>
    <row r="2" spans="2:6" x14ac:dyDescent="0.25">
      <c r="B2" s="121" t="s">
        <v>107</v>
      </c>
      <c r="C2" s="122"/>
      <c r="D2" s="122"/>
      <c r="E2" s="122"/>
      <c r="F2" s="123"/>
    </row>
    <row r="3" spans="2:6" ht="15.75" customHeight="1" x14ac:dyDescent="0.25">
      <c r="B3" s="120" t="s">
        <v>84</v>
      </c>
      <c r="C3" s="102"/>
      <c r="D3" s="102"/>
      <c r="E3" s="102"/>
      <c r="F3" s="103"/>
    </row>
    <row r="4" spans="2:6" ht="15" customHeight="1" x14ac:dyDescent="0.25">
      <c r="B4" s="120" t="s">
        <v>85</v>
      </c>
      <c r="C4" s="102"/>
      <c r="D4" s="102"/>
      <c r="E4" s="102"/>
      <c r="F4" s="103"/>
    </row>
    <row r="5" spans="2:6" ht="15" customHeight="1" x14ac:dyDescent="0.25">
      <c r="B5" s="52" t="s">
        <v>86</v>
      </c>
      <c r="C5" s="102" t="s">
        <v>126</v>
      </c>
      <c r="D5" s="102"/>
      <c r="E5" s="102"/>
      <c r="F5" s="103"/>
    </row>
    <row r="6" spans="2:6" x14ac:dyDescent="0.25">
      <c r="B6" s="127" t="s">
        <v>87</v>
      </c>
      <c r="C6" s="128"/>
      <c r="D6" s="128"/>
      <c r="E6" s="128"/>
      <c r="F6" s="129"/>
    </row>
    <row r="7" spans="2:6" x14ac:dyDescent="0.25">
      <c r="B7" s="127" t="s">
        <v>88</v>
      </c>
      <c r="C7" s="128"/>
      <c r="D7" s="128"/>
      <c r="E7" s="128"/>
      <c r="F7" s="129"/>
    </row>
    <row r="8" spans="2:6" ht="15.75" customHeight="1" x14ac:dyDescent="0.25">
      <c r="B8" s="104" t="s">
        <v>89</v>
      </c>
      <c r="C8" s="105"/>
      <c r="D8" s="102" t="s">
        <v>90</v>
      </c>
      <c r="E8" s="102"/>
      <c r="F8" s="103"/>
    </row>
    <row r="9" spans="2:6" x14ac:dyDescent="0.25">
      <c r="B9" s="104" t="s">
        <v>91</v>
      </c>
      <c r="C9" s="105"/>
      <c r="D9" s="102" t="s">
        <v>92</v>
      </c>
      <c r="E9" s="102"/>
      <c r="F9" s="103"/>
    </row>
    <row r="10" spans="2:6" x14ac:dyDescent="0.25">
      <c r="B10" s="104" t="s">
        <v>93</v>
      </c>
      <c r="C10" s="105"/>
      <c r="D10" s="102">
        <v>241695</v>
      </c>
      <c r="E10" s="102"/>
      <c r="F10" s="103"/>
    </row>
    <row r="11" spans="2:6" ht="15.75" thickBot="1" x14ac:dyDescent="0.3">
      <c r="B11" s="106" t="s">
        <v>94</v>
      </c>
      <c r="C11" s="107"/>
      <c r="D11" s="100" t="s">
        <v>95</v>
      </c>
      <c r="E11" s="100"/>
      <c r="F11" s="101"/>
    </row>
    <row r="12" spans="2:6" x14ac:dyDescent="0.25">
      <c r="B12" s="79" t="s">
        <v>118</v>
      </c>
      <c r="C12" s="124"/>
      <c r="D12" s="125"/>
      <c r="E12" s="125"/>
      <c r="F12" s="126"/>
    </row>
    <row r="13" spans="2:6" x14ac:dyDescent="0.25">
      <c r="B13" s="53" t="s">
        <v>89</v>
      </c>
      <c r="C13" s="98"/>
      <c r="D13" s="98"/>
      <c r="E13" s="98"/>
      <c r="F13" s="99"/>
    </row>
    <row r="14" spans="2:6" x14ac:dyDescent="0.25">
      <c r="B14" s="53" t="s">
        <v>96</v>
      </c>
      <c r="C14" s="98"/>
      <c r="D14" s="98"/>
      <c r="E14" s="98"/>
      <c r="F14" s="99"/>
    </row>
    <row r="15" spans="2:6" x14ac:dyDescent="0.25">
      <c r="B15" s="53" t="s">
        <v>97</v>
      </c>
      <c r="C15" s="98"/>
      <c r="D15" s="98"/>
      <c r="E15" s="98"/>
      <c r="F15" s="99"/>
    </row>
    <row r="16" spans="2:6" x14ac:dyDescent="0.25">
      <c r="B16" s="53" t="s">
        <v>93</v>
      </c>
      <c r="C16" s="98"/>
      <c r="D16" s="98"/>
      <c r="E16" s="98"/>
      <c r="F16" s="99"/>
    </row>
    <row r="17" spans="2:14" x14ac:dyDescent="0.25">
      <c r="B17" s="53" t="s">
        <v>98</v>
      </c>
      <c r="C17" s="98"/>
      <c r="D17" s="98"/>
      <c r="E17" s="98"/>
      <c r="F17" s="99"/>
    </row>
    <row r="18" spans="2:14" x14ac:dyDescent="0.25">
      <c r="B18" s="53" t="s">
        <v>99</v>
      </c>
      <c r="C18" s="98"/>
      <c r="D18" s="98"/>
      <c r="E18" s="98"/>
      <c r="F18" s="99"/>
    </row>
    <row r="19" spans="2:14" x14ac:dyDescent="0.25">
      <c r="B19" s="53" t="s">
        <v>100</v>
      </c>
      <c r="C19" s="98"/>
      <c r="D19" s="98"/>
      <c r="E19" s="98"/>
      <c r="F19" s="99"/>
    </row>
    <row r="20" spans="2:14" x14ac:dyDescent="0.25">
      <c r="B20" s="53" t="s">
        <v>101</v>
      </c>
      <c r="C20" s="98"/>
      <c r="D20" s="98"/>
      <c r="E20" s="98"/>
      <c r="F20" s="99"/>
    </row>
    <row r="21" spans="2:14" ht="15.75" thickBot="1" x14ac:dyDescent="0.3">
      <c r="B21" s="57" t="s">
        <v>102</v>
      </c>
      <c r="C21" s="114"/>
      <c r="D21" s="114"/>
      <c r="E21" s="114"/>
      <c r="F21" s="115"/>
    </row>
    <row r="22" spans="2:14" ht="15.75" thickBot="1" x14ac:dyDescent="0.3">
      <c r="B22" s="132" t="s">
        <v>108</v>
      </c>
      <c r="C22" s="133"/>
      <c r="D22" s="133"/>
      <c r="E22" s="133"/>
      <c r="F22" s="134"/>
      <c r="G22" s="50"/>
    </row>
    <row r="23" spans="2:14" x14ac:dyDescent="0.25">
      <c r="B23" s="130" t="s">
        <v>124</v>
      </c>
      <c r="C23" s="141" t="s">
        <v>109</v>
      </c>
      <c r="D23" s="142"/>
      <c r="E23" s="141" t="s">
        <v>104</v>
      </c>
      <c r="F23" s="143"/>
      <c r="J23" s="47"/>
      <c r="K23" s="48"/>
      <c r="L23" s="48"/>
      <c r="M23" s="48"/>
      <c r="N23" s="47"/>
    </row>
    <row r="24" spans="2:14" x14ac:dyDescent="0.25">
      <c r="B24" s="131"/>
      <c r="C24" s="51" t="s">
        <v>12</v>
      </c>
      <c r="D24" s="51" t="s">
        <v>13</v>
      </c>
      <c r="E24" s="51" t="s">
        <v>12</v>
      </c>
      <c r="F24" s="55" t="s">
        <v>13</v>
      </c>
      <c r="J24" s="47"/>
      <c r="K24" s="48"/>
      <c r="L24" s="48"/>
      <c r="M24" s="48"/>
      <c r="N24" s="47"/>
    </row>
    <row r="25" spans="2:14" x14ac:dyDescent="0.25">
      <c r="B25" s="39" t="s">
        <v>75</v>
      </c>
      <c r="C25" s="82"/>
      <c r="D25" s="166"/>
      <c r="E25" s="80">
        <f>C25*'Spotřeba celkem'!H4/1000</f>
        <v>0</v>
      </c>
      <c r="F25" s="81"/>
      <c r="J25" s="47"/>
      <c r="K25" s="48"/>
      <c r="L25" s="48"/>
      <c r="M25" s="48"/>
      <c r="N25" s="47"/>
    </row>
    <row r="26" spans="2:14" x14ac:dyDescent="0.25">
      <c r="B26" s="39" t="s">
        <v>76</v>
      </c>
      <c r="C26" s="82"/>
      <c r="D26" s="82"/>
      <c r="E26" s="80">
        <f>C26*'Spotřeba celkem'!H5/1000</f>
        <v>0</v>
      </c>
      <c r="F26" s="81">
        <f>D26*'Spotřeba celkem'!I5/1000</f>
        <v>0</v>
      </c>
      <c r="J26" s="47"/>
      <c r="K26" s="48"/>
      <c r="L26" s="48"/>
      <c r="M26" s="48"/>
      <c r="N26" s="47"/>
    </row>
    <row r="27" spans="2:14" x14ac:dyDescent="0.25">
      <c r="B27" s="39" t="s">
        <v>77</v>
      </c>
      <c r="C27" s="82"/>
      <c r="D27" s="82"/>
      <c r="E27" s="80">
        <f>C27*'Spotřeba celkem'!H6/1000</f>
        <v>0</v>
      </c>
      <c r="F27" s="81">
        <f>D27*'Spotřeba celkem'!I6/1000</f>
        <v>0</v>
      </c>
      <c r="J27" s="47"/>
      <c r="K27" s="48"/>
      <c r="L27" s="48"/>
      <c r="M27" s="48"/>
      <c r="N27" s="47"/>
    </row>
    <row r="28" spans="2:14" x14ac:dyDescent="0.25">
      <c r="B28" s="39" t="s">
        <v>78</v>
      </c>
      <c r="C28" s="82"/>
      <c r="D28" s="166"/>
      <c r="E28" s="80">
        <f>C28*'Spotřeba celkem'!H7/1000</f>
        <v>0</v>
      </c>
      <c r="F28" s="81"/>
      <c r="J28" s="47"/>
      <c r="K28" s="48"/>
      <c r="L28" s="48"/>
      <c r="M28" s="48"/>
      <c r="N28" s="47"/>
    </row>
    <row r="29" spans="2:14" x14ac:dyDescent="0.25">
      <c r="B29" s="39" t="s">
        <v>79</v>
      </c>
      <c r="C29" s="82"/>
      <c r="D29" s="166"/>
      <c r="E29" s="80">
        <f>C29*'Spotřeba celkem'!H8/1000</f>
        <v>0</v>
      </c>
      <c r="F29" s="81"/>
      <c r="J29" s="47"/>
      <c r="K29" s="48"/>
      <c r="L29" s="48"/>
      <c r="M29" s="48"/>
      <c r="N29" s="47"/>
    </row>
    <row r="30" spans="2:14" x14ac:dyDescent="0.25">
      <c r="B30" s="54" t="s">
        <v>80</v>
      </c>
      <c r="C30" s="144"/>
      <c r="D30" s="145"/>
      <c r="E30" s="62">
        <f>C30*'Spotřeba celkem'!H9</f>
        <v>0</v>
      </c>
      <c r="F30" s="63"/>
      <c r="J30" s="47"/>
      <c r="K30" s="48"/>
      <c r="L30" s="48"/>
      <c r="M30" s="48"/>
      <c r="N30" s="47"/>
    </row>
    <row r="31" spans="2:14" x14ac:dyDescent="0.25">
      <c r="B31" s="54"/>
      <c r="C31" s="139" t="s">
        <v>83</v>
      </c>
      <c r="D31" s="140"/>
      <c r="E31" s="137">
        <f>SUM(E25:F29)+E30*12</f>
        <v>0</v>
      </c>
      <c r="F31" s="138"/>
      <c r="J31" s="47"/>
      <c r="K31" s="48"/>
      <c r="L31" s="48"/>
      <c r="M31" s="48"/>
      <c r="N31" s="47"/>
    </row>
    <row r="32" spans="2:14" ht="15.75" thickBot="1" x14ac:dyDescent="0.3">
      <c r="B32" s="59"/>
      <c r="C32" s="60" t="s">
        <v>105</v>
      </c>
      <c r="D32" s="60"/>
      <c r="E32" s="135">
        <f>E31*1.21</f>
        <v>0</v>
      </c>
      <c r="F32" s="136"/>
      <c r="J32" s="47"/>
      <c r="K32" s="48"/>
      <c r="L32" s="48"/>
      <c r="M32" s="48"/>
      <c r="N32" s="47"/>
    </row>
    <row r="33" spans="2:7" x14ac:dyDescent="0.25">
      <c r="B33" s="58" t="s">
        <v>99</v>
      </c>
      <c r="C33" s="118"/>
      <c r="D33" s="118"/>
      <c r="E33" s="118"/>
      <c r="F33" s="119"/>
    </row>
    <row r="34" spans="2:7" ht="69" customHeight="1" x14ac:dyDescent="0.25">
      <c r="B34" s="52" t="s">
        <v>112</v>
      </c>
      <c r="C34" s="116" t="s">
        <v>103</v>
      </c>
      <c r="D34" s="116"/>
      <c r="E34" s="116"/>
      <c r="F34" s="117"/>
    </row>
    <row r="35" spans="2:7" x14ac:dyDescent="0.25">
      <c r="B35" s="52" t="s">
        <v>106</v>
      </c>
      <c r="C35" s="112"/>
      <c r="D35" s="112"/>
      <c r="E35" s="112"/>
      <c r="F35" s="113"/>
    </row>
    <row r="36" spans="2:7" x14ac:dyDescent="0.25">
      <c r="B36" s="52" t="s">
        <v>113</v>
      </c>
      <c r="C36" s="108"/>
      <c r="D36" s="108"/>
      <c r="E36" s="108"/>
      <c r="F36" s="109"/>
    </row>
    <row r="37" spans="2:7" ht="15.75" thickBot="1" x14ac:dyDescent="0.3">
      <c r="B37" s="56" t="s">
        <v>114</v>
      </c>
      <c r="C37" s="110"/>
      <c r="D37" s="110"/>
      <c r="E37" s="110"/>
      <c r="F37" s="111"/>
      <c r="G37" s="49"/>
    </row>
  </sheetData>
  <sheetProtection algorithmName="SHA-512" hashValue="p/U0jzauLKbe+9X/0cYndidugG7Idmuo1/njXKmMpwTWiCPvbPJRR1RWLJiJiSoHMZpXMFPckoEKKQLKzx+qEA==" saltValue="i6R1PaBWuWCCcOCceq7MDw==" spinCount="100000" sheet="1" objects="1" scenarios="1"/>
  <protectedRanges>
    <protectedRange sqref="C13:F21 C25:C29 C30:D30 D27 D26 C33:F37" name="K vyplnění"/>
  </protectedRanges>
  <mergeCells count="37">
    <mergeCell ref="B23:B24"/>
    <mergeCell ref="B22:F22"/>
    <mergeCell ref="C23:D23"/>
    <mergeCell ref="E23:F23"/>
    <mergeCell ref="C30:D30"/>
    <mergeCell ref="B4:F4"/>
    <mergeCell ref="B2:F2"/>
    <mergeCell ref="C12:F12"/>
    <mergeCell ref="C13:F13"/>
    <mergeCell ref="C14:F14"/>
    <mergeCell ref="B8:C8"/>
    <mergeCell ref="B7:F7"/>
    <mergeCell ref="B6:F6"/>
    <mergeCell ref="C5:F5"/>
    <mergeCell ref="B3:F3"/>
    <mergeCell ref="C36:F36"/>
    <mergeCell ref="C37:F37"/>
    <mergeCell ref="C35:F35"/>
    <mergeCell ref="C21:F21"/>
    <mergeCell ref="C34:F34"/>
    <mergeCell ref="C33:F33"/>
    <mergeCell ref="C31:D31"/>
    <mergeCell ref="E31:F31"/>
    <mergeCell ref="E32:F32"/>
    <mergeCell ref="C18:F18"/>
    <mergeCell ref="C19:F19"/>
    <mergeCell ref="C20:F20"/>
    <mergeCell ref="D11:F11"/>
    <mergeCell ref="D8:F8"/>
    <mergeCell ref="D9:F9"/>
    <mergeCell ref="D10:F10"/>
    <mergeCell ref="C15:F15"/>
    <mergeCell ref="C16:F16"/>
    <mergeCell ref="C17:F17"/>
    <mergeCell ref="B10:C10"/>
    <mergeCell ref="B9:C9"/>
    <mergeCell ref="B11:C11"/>
  </mergeCells>
  <pageMargins left="0.7" right="0.7" top="0.75" bottom="0.75" header="0.3" footer="0.3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zoomScaleNormal="100" workbookViewId="0">
      <selection activeCell="J4" sqref="J4"/>
    </sheetView>
  </sheetViews>
  <sheetFormatPr defaultRowHeight="15" x14ac:dyDescent="0.25"/>
  <cols>
    <col min="1" max="1" width="21.42578125" customWidth="1"/>
    <col min="2" max="2" width="10" bestFit="1" customWidth="1"/>
    <col min="3" max="3" width="14.5703125" customWidth="1"/>
    <col min="4" max="4" width="10" bestFit="1" customWidth="1"/>
    <col min="5" max="5" width="13.140625" customWidth="1"/>
    <col min="6" max="6" width="12.140625" customWidth="1"/>
    <col min="7" max="7" width="16.42578125" customWidth="1"/>
    <col min="8" max="8" width="9.85546875" customWidth="1"/>
    <col min="9" max="9" width="17.7109375" customWidth="1"/>
    <col min="10" max="10" width="18.5703125" customWidth="1"/>
    <col min="11" max="11" width="11.85546875" bestFit="1" customWidth="1"/>
    <col min="12" max="1026" width="8.5703125"/>
  </cols>
  <sheetData>
    <row r="1" spans="1:11" ht="15.75" thickBot="1" x14ac:dyDescent="0.3"/>
    <row r="2" spans="1:11" x14ac:dyDescent="0.25">
      <c r="A2" s="38" t="s">
        <v>74</v>
      </c>
      <c r="B2" s="146" t="s">
        <v>117</v>
      </c>
      <c r="C2" s="147"/>
      <c r="D2" s="142" t="s">
        <v>116</v>
      </c>
      <c r="E2" s="141"/>
      <c r="F2" s="146" t="s">
        <v>115</v>
      </c>
      <c r="G2" s="147"/>
      <c r="H2" s="146" t="s">
        <v>120</v>
      </c>
      <c r="I2" s="147"/>
      <c r="J2" s="146" t="s">
        <v>137</v>
      </c>
      <c r="K2" s="147"/>
    </row>
    <row r="3" spans="1:11" ht="15.75" thickBot="1" x14ac:dyDescent="0.3">
      <c r="A3" s="40"/>
      <c r="B3" s="43" t="s">
        <v>12</v>
      </c>
      <c r="C3" s="44" t="s">
        <v>13</v>
      </c>
      <c r="D3" s="45" t="s">
        <v>12</v>
      </c>
      <c r="E3" s="46" t="s">
        <v>13</v>
      </c>
      <c r="F3" s="43" t="s">
        <v>12</v>
      </c>
      <c r="G3" s="44" t="s">
        <v>13</v>
      </c>
      <c r="H3" s="43" t="s">
        <v>12</v>
      </c>
      <c r="I3" s="44" t="s">
        <v>13</v>
      </c>
      <c r="J3" s="43" t="s">
        <v>12</v>
      </c>
      <c r="K3" s="44" t="s">
        <v>13</v>
      </c>
    </row>
    <row r="4" spans="1:11" x14ac:dyDescent="0.25">
      <c r="A4" s="42" t="s">
        <v>75</v>
      </c>
      <c r="B4" s="64">
        <f>SUM('Odběrná místa'!I35:I36)</f>
        <v>12281</v>
      </c>
      <c r="C4" s="65"/>
      <c r="D4" s="66">
        <f>SUM('Odběrná místa'!J35:J36)</f>
        <v>16184</v>
      </c>
      <c r="E4" s="67"/>
      <c r="F4" s="64">
        <f>SUM('Odběrná místa'!K35:K36)</f>
        <v>12255</v>
      </c>
      <c r="G4" s="65"/>
      <c r="H4" s="64">
        <f>SUM('Odběrná místa'!L35:L36)</f>
        <v>4726</v>
      </c>
      <c r="I4" s="65"/>
      <c r="J4" s="64">
        <f>SUM('Odběrná místa'!M35+'Odběrná místa'!M36+'Odběrná místa'!M27+'Odběrná místa'!M31+'Odběrná místa'!M38+'Odběrná místa'!M30+'Odběrná místa'!M34+'Odběrná místa'!M28+'Odběrná místa'!M12+'Odběrná místa'!M37+'Odběrná místa'!M45+'Odběrná místa'!M13+'Odběrná místa'!M29+'Odběrná místa'!M32+'Odběrná místa'!M33+'Odběrná místa'!M46+'Odběrná místa'!M14)</f>
        <v>37349</v>
      </c>
      <c r="K4" s="65"/>
    </row>
    <row r="5" spans="1:11" x14ac:dyDescent="0.25">
      <c r="A5" s="39" t="s">
        <v>76</v>
      </c>
      <c r="B5" s="68">
        <f>'Odběrná místa'!I23+'Odběrná místa'!I25+'Odběrná místa'!I6+'Odběrná místa'!I8+'Odběrná místa'!I41+'Odběrná místa'!I39+'Odběrná místa'!I10</f>
        <v>18586.2</v>
      </c>
      <c r="C5" s="69">
        <f>'Odběrná místa'!I24+'Odběrná místa'!I26+'Odběrná místa'!I7+'Odběrná místa'!I9+'Odběrná místa'!I42+'Odběrná místa'!I40+'Odběrná místa'!I11</f>
        <v>7181.1</v>
      </c>
      <c r="D5" s="70">
        <f>'Odběrná místa'!J23+'Odběrná místa'!J25+'Odběrná místa'!J6+'Odběrná místa'!J8+'Odběrná místa'!J41+'Odběrná místa'!J39+'Odběrná místa'!J10</f>
        <v>23565</v>
      </c>
      <c r="E5" s="71">
        <f>'Odběrná místa'!J24+'Odběrná místa'!J26+'Odběrná místa'!J7+'Odběrná místa'!J9+'Odběrná místa'!J42+'Odběrná místa'!J40+'Odběrná místa'!J11</f>
        <v>35132</v>
      </c>
      <c r="F5" s="68">
        <f>'Odběrná místa'!K23+'Odběrná místa'!K25+'Odběrná místa'!K6+'Odběrná místa'!K8+'Odběrná místa'!K41+'Odběrná místa'!K39+'Odběrná místa'!K10</f>
        <v>28707</v>
      </c>
      <c r="G5" s="69">
        <f>'Odběrná místa'!K24+'Odběrná místa'!K26+'Odběrná místa'!K7+'Odběrná místa'!K9+'Odběrná místa'!K42+'Odběrná místa'!K40+'Odběrná místa'!K11</f>
        <v>33865</v>
      </c>
      <c r="H5" s="68">
        <f>'Odběrná místa'!L23+'Odběrná místa'!L25+'Odběrná místa'!L6+'Odběrná místa'!L8+'Odběrná místa'!L41+'Odběrná místa'!L39+'Odběrná místa'!L10</f>
        <v>18477</v>
      </c>
      <c r="I5" s="69">
        <f>'Odběrná místa'!L24+'Odběrná místa'!L26+'Odběrná místa'!L7+'Odběrná místa'!L9+'Odběrná místa'!L42+'Odběrná místa'!L40+'Odběrná místa'!L11</f>
        <v>24934</v>
      </c>
      <c r="J5" s="68">
        <f>'Odběrná místa'!M23+'Odběrná místa'!M25+'Odběrná místa'!M6+'Odběrná místa'!M8+'Odběrná místa'!M41+'Odběrná místa'!M39+'Odběrná místa'!M10</f>
        <v>19034</v>
      </c>
      <c r="K5" s="69">
        <f>'Odběrná místa'!M24+'Odběrná místa'!M26+'Odběrná místa'!M7+'Odběrná místa'!M9+'Odběrná místa'!M42+'Odběrná místa'!M40+'Odběrná místa'!M11</f>
        <v>26595</v>
      </c>
    </row>
    <row r="6" spans="1:11" x14ac:dyDescent="0.25">
      <c r="A6" s="39" t="s">
        <v>77</v>
      </c>
      <c r="B6" s="68">
        <f>'Odběrná místa'!I4+'Odběrná místa'!I43</f>
        <v>2418.1999999999998</v>
      </c>
      <c r="C6" s="69">
        <f>'Odběrná místa'!I5+'Odběrná místa'!I44</f>
        <v>38804.6</v>
      </c>
      <c r="D6" s="70">
        <f>'Odběrná místa'!J4+'Odběrná místa'!J43</f>
        <v>4483</v>
      </c>
      <c r="E6" s="71">
        <f>'Odběrná místa'!J5+'Odběrná místa'!J44</f>
        <v>56340</v>
      </c>
      <c r="F6" s="68">
        <f>'Odběrná místa'!K4+'Odběrná místa'!K43</f>
        <v>3598</v>
      </c>
      <c r="G6" s="69">
        <f>'Odběrná místa'!K5+'Odběrná místa'!K44</f>
        <v>51348</v>
      </c>
      <c r="H6" s="68">
        <f>'Odběrná místa'!L43+'Odběrná místa'!L4</f>
        <v>3690.6</v>
      </c>
      <c r="I6" s="69">
        <f>'Odběrná místa'!L5+'Odběrná místa'!L44</f>
        <v>49680.800000000003</v>
      </c>
      <c r="J6" s="68">
        <f>'Odběrná místa'!M43+'Odběrná místa'!M4</f>
        <v>3875</v>
      </c>
      <c r="K6" s="69">
        <f>'Odběrná místa'!M5+'Odběrná místa'!M44</f>
        <v>52314</v>
      </c>
    </row>
    <row r="7" spans="1:11" x14ac:dyDescent="0.25">
      <c r="A7" s="39" t="s">
        <v>78</v>
      </c>
      <c r="B7" s="68">
        <f>SUM('Odběrná místa'!I15:I22)</f>
        <v>77975.7</v>
      </c>
      <c r="C7" s="69"/>
      <c r="D7" s="70">
        <f>SUM('Odběrná místa'!J15:J22)</f>
        <v>83809</v>
      </c>
      <c r="E7" s="71"/>
      <c r="F7" s="68">
        <f>SUM('Odběrná místa'!K15:K22)</f>
        <v>85666</v>
      </c>
      <c r="G7" s="69"/>
      <c r="H7" s="68">
        <f>SUM('Odběrná místa'!L15:L22)</f>
        <v>83530</v>
      </c>
      <c r="I7" s="69"/>
      <c r="J7" s="68">
        <f>SUM('Odběrná místa'!M15+'Odběrná místa'!M16+'Odběrná místa'!M17+'Odběrná místa'!M18+'Odběrná místa'!M19+'Odběrná místa'!M20+'Odběrná místa'!M21+'Odběrná místa'!M22)</f>
        <v>85478</v>
      </c>
      <c r="K7" s="69"/>
    </row>
    <row r="8" spans="1:11" x14ac:dyDescent="0.25">
      <c r="A8" s="39" t="s">
        <v>79</v>
      </c>
      <c r="B8" s="68">
        <f>'Odběrná místa'!I29</f>
        <v>513</v>
      </c>
      <c r="C8" s="69"/>
      <c r="D8" s="70">
        <f>'Odběrná místa'!J29</f>
        <v>234</v>
      </c>
      <c r="E8" s="71"/>
      <c r="F8" s="68">
        <f>'Odběrná místa'!K29</f>
        <v>256</v>
      </c>
      <c r="G8" s="69"/>
      <c r="H8" s="68">
        <f>'Odběrná místa'!L29</f>
        <v>0</v>
      </c>
      <c r="I8" s="69"/>
      <c r="J8" s="68">
        <f>'Odběrná místa'!M29</f>
        <v>0</v>
      </c>
      <c r="K8" s="69"/>
    </row>
    <row r="9" spans="1:11" ht="15.75" thickBot="1" x14ac:dyDescent="0.3">
      <c r="A9" s="41" t="s">
        <v>82</v>
      </c>
      <c r="B9" s="72">
        <v>27</v>
      </c>
      <c r="C9" s="73"/>
      <c r="D9" s="72">
        <v>27</v>
      </c>
      <c r="E9" s="74"/>
      <c r="F9" s="72">
        <v>27</v>
      </c>
      <c r="G9" s="73"/>
      <c r="H9" s="72">
        <v>30</v>
      </c>
      <c r="I9" s="73"/>
      <c r="J9" s="72">
        <v>32</v>
      </c>
      <c r="K9" s="73"/>
    </row>
    <row r="10" spans="1:11" ht="15.75" thickBot="1" x14ac:dyDescent="0.3">
      <c r="A10" s="23" t="s">
        <v>81</v>
      </c>
      <c r="B10" s="75">
        <f>SUM(B4:C8)</f>
        <v>157759.79999999999</v>
      </c>
      <c r="C10" s="76"/>
      <c r="D10" s="77">
        <f>SUM(D4:E8)</f>
        <v>219747</v>
      </c>
      <c r="E10" s="78"/>
      <c r="F10" s="75">
        <f>SUM(F4:G8)</f>
        <v>215695</v>
      </c>
      <c r="G10" s="76"/>
      <c r="H10" s="75">
        <f>SUM(H4:I8)</f>
        <v>185038.4</v>
      </c>
      <c r="I10" s="76"/>
      <c r="J10" s="75">
        <f>SUM(J4:K8)</f>
        <v>224645</v>
      </c>
      <c r="K10" s="76"/>
    </row>
    <row r="12" spans="1:11" x14ac:dyDescent="0.25">
      <c r="J12" s="158"/>
    </row>
    <row r="22" spans="10:11" x14ac:dyDescent="0.25">
      <c r="J22" s="159"/>
      <c r="K22" s="159"/>
    </row>
    <row r="23" spans="10:11" x14ac:dyDescent="0.25">
      <c r="J23" s="159"/>
      <c r="K23" s="159"/>
    </row>
    <row r="24" spans="10:11" x14ac:dyDescent="0.25">
      <c r="J24" s="159"/>
      <c r="K24" s="159"/>
    </row>
    <row r="25" spans="10:11" x14ac:dyDescent="0.25">
      <c r="J25" s="159"/>
      <c r="K25" s="159"/>
    </row>
    <row r="26" spans="10:11" x14ac:dyDescent="0.25">
      <c r="J26" s="159"/>
      <c r="K26" s="159"/>
    </row>
    <row r="27" spans="10:11" x14ac:dyDescent="0.25">
      <c r="J27" s="159"/>
      <c r="K27" s="159"/>
    </row>
    <row r="28" spans="10:11" x14ac:dyDescent="0.25">
      <c r="J28" s="159"/>
      <c r="K28" s="159"/>
    </row>
  </sheetData>
  <sheetProtection algorithmName="SHA-512" hashValue="5qLsobkKePDr8O1aOxF42SNxmeJB8QB8D4FBM/H/f4Bix+QGdQSUIO4iWAvyCjypooBu/DgiWwlEfEzvf03kyQ==" saltValue="cbRs60tuANl1S2R0H8xYCA==" spinCount="100000" sheet="1" objects="1" scenarios="1"/>
  <mergeCells count="5">
    <mergeCell ref="B2:C2"/>
    <mergeCell ref="D2:E2"/>
    <mergeCell ref="F2:G2"/>
    <mergeCell ref="H2:I2"/>
    <mergeCell ref="J2:K2"/>
  </mergeCell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opLeftCell="A16" zoomScaleNormal="100" workbookViewId="0">
      <selection activeCell="M35" sqref="M35"/>
    </sheetView>
  </sheetViews>
  <sheetFormatPr defaultColWidth="12.7109375" defaultRowHeight="15" x14ac:dyDescent="0.25"/>
  <cols>
    <col min="1" max="1" width="29" bestFit="1" customWidth="1"/>
    <col min="2" max="2" width="29" style="1" bestFit="1" customWidth="1"/>
    <col min="3" max="3" width="11" style="2" bestFit="1" customWidth="1"/>
    <col min="4" max="4" width="20.42578125" style="3" customWidth="1"/>
    <col min="5" max="5" width="14.7109375" style="3" customWidth="1"/>
    <col min="6" max="6" width="6" style="1" bestFit="1" customWidth="1"/>
    <col min="7" max="7" width="5" style="1" bestFit="1" customWidth="1"/>
    <col min="8" max="8" width="3.28515625" style="1" bestFit="1" customWidth="1"/>
    <col min="9" max="10" width="15.42578125" style="19" bestFit="1" customWidth="1"/>
    <col min="11" max="12" width="15.42578125" style="19" customWidth="1"/>
    <col min="13" max="13" width="15.42578125" style="164" customWidth="1"/>
    <col min="14" max="14" width="19" style="16" customWidth="1"/>
  </cols>
  <sheetData>
    <row r="1" spans="1:18" s="4" customFormat="1" ht="15" customHeight="1" x14ac:dyDescent="0.25">
      <c r="B1" s="148" t="s">
        <v>0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60"/>
      <c r="N1" s="150"/>
    </row>
    <row r="2" spans="1:18" ht="15" customHeight="1" x14ac:dyDescent="0.25">
      <c r="B2" s="17"/>
      <c r="C2" s="5"/>
      <c r="D2" s="5"/>
      <c r="E2" s="5"/>
      <c r="F2" s="6"/>
      <c r="G2" s="6"/>
      <c r="H2" s="6"/>
      <c r="I2" s="36" t="s">
        <v>69</v>
      </c>
      <c r="J2" s="36" t="s">
        <v>68</v>
      </c>
      <c r="K2" s="36" t="s">
        <v>73</v>
      </c>
      <c r="L2" s="36" t="s">
        <v>119</v>
      </c>
      <c r="M2" s="161" t="s">
        <v>127</v>
      </c>
      <c r="N2" s="7"/>
    </row>
    <row r="3" spans="1:18" ht="15" customHeight="1" x14ac:dyDescent="0.25">
      <c r="B3" s="9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9" t="s">
        <v>6</v>
      </c>
      <c r="H3" s="9"/>
      <c r="I3" s="11" t="s">
        <v>7</v>
      </c>
      <c r="J3" s="11" t="s">
        <v>7</v>
      </c>
      <c r="K3" s="11" t="s">
        <v>7</v>
      </c>
      <c r="L3" s="11" t="s">
        <v>7</v>
      </c>
      <c r="M3" s="162" t="s">
        <v>7</v>
      </c>
      <c r="N3" s="7" t="s">
        <v>8</v>
      </c>
    </row>
    <row r="4" spans="1:18" ht="15" customHeight="1" x14ac:dyDescent="0.25">
      <c r="A4" s="9" t="s">
        <v>90</v>
      </c>
      <c r="B4" s="20" t="s">
        <v>9</v>
      </c>
      <c r="C4" s="21">
        <v>71935396</v>
      </c>
      <c r="D4" s="21" t="s">
        <v>59</v>
      </c>
      <c r="E4" s="27">
        <v>1786990</v>
      </c>
      <c r="F4" s="28" t="s">
        <v>10</v>
      </c>
      <c r="G4" s="28" t="s">
        <v>11</v>
      </c>
      <c r="H4" s="28" t="s">
        <v>12</v>
      </c>
      <c r="I4" s="29">
        <v>558</v>
      </c>
      <c r="J4" s="37">
        <v>660</v>
      </c>
      <c r="K4" s="25">
        <v>651</v>
      </c>
      <c r="L4" s="25">
        <v>566</v>
      </c>
      <c r="M4" s="163">
        <v>566</v>
      </c>
      <c r="N4" s="10"/>
      <c r="Q4" s="12"/>
      <c r="R4" s="12"/>
    </row>
    <row r="5" spans="1:18" ht="15" customHeight="1" x14ac:dyDescent="0.25">
      <c r="A5" s="9"/>
      <c r="B5" s="20"/>
      <c r="C5" s="21"/>
      <c r="D5" s="21"/>
      <c r="E5" s="27"/>
      <c r="F5" s="28"/>
      <c r="G5" s="28"/>
      <c r="H5" s="28" t="s">
        <v>13</v>
      </c>
      <c r="I5" s="29">
        <v>5939</v>
      </c>
      <c r="J5" s="37">
        <v>10230</v>
      </c>
      <c r="K5" s="25">
        <v>9593</v>
      </c>
      <c r="L5" s="25">
        <v>8986</v>
      </c>
      <c r="M5" s="163">
        <v>8777</v>
      </c>
      <c r="N5" s="10"/>
      <c r="Q5" s="12"/>
      <c r="R5" s="12"/>
    </row>
    <row r="6" spans="1:18" ht="15" customHeight="1" x14ac:dyDescent="0.25">
      <c r="A6" s="9" t="s">
        <v>90</v>
      </c>
      <c r="B6" s="20" t="s">
        <v>16</v>
      </c>
      <c r="C6" s="21">
        <v>1003301796</v>
      </c>
      <c r="D6" s="21" t="s">
        <v>61</v>
      </c>
      <c r="E6" s="27">
        <v>1647537</v>
      </c>
      <c r="F6" s="28" t="s">
        <v>17</v>
      </c>
      <c r="G6" s="28" t="s">
        <v>11</v>
      </c>
      <c r="H6" s="28" t="s">
        <v>12</v>
      </c>
      <c r="I6" s="29">
        <v>65</v>
      </c>
      <c r="J6" s="37">
        <v>121</v>
      </c>
      <c r="K6" s="24">
        <v>522</v>
      </c>
      <c r="L6" s="24">
        <v>55</v>
      </c>
      <c r="M6" s="163">
        <v>64</v>
      </c>
      <c r="N6" s="22"/>
    </row>
    <row r="7" spans="1:18" ht="15" customHeight="1" x14ac:dyDescent="0.25">
      <c r="A7" s="9"/>
      <c r="B7" s="20"/>
      <c r="C7" s="21"/>
      <c r="D7" s="21"/>
      <c r="E7" s="27"/>
      <c r="F7" s="28"/>
      <c r="G7" s="28"/>
      <c r="H7" s="28" t="s">
        <v>13</v>
      </c>
      <c r="I7" s="29">
        <v>30</v>
      </c>
      <c r="J7" s="37"/>
      <c r="K7" s="24">
        <v>267</v>
      </c>
      <c r="L7" s="24">
        <v>28</v>
      </c>
      <c r="M7" s="163">
        <v>33</v>
      </c>
      <c r="N7" s="22"/>
    </row>
    <row r="8" spans="1:18" ht="15" customHeight="1" x14ac:dyDescent="0.25">
      <c r="A8" s="9" t="s">
        <v>90</v>
      </c>
      <c r="B8" s="20" t="s">
        <v>129</v>
      </c>
      <c r="C8" s="21">
        <v>69355543</v>
      </c>
      <c r="D8" s="21" t="s">
        <v>62</v>
      </c>
      <c r="E8" s="27">
        <v>1634899</v>
      </c>
      <c r="F8" s="28" t="s">
        <v>17</v>
      </c>
      <c r="G8" s="28" t="s">
        <v>11</v>
      </c>
      <c r="H8" s="28" t="s">
        <v>12</v>
      </c>
      <c r="I8" s="29">
        <v>738.2</v>
      </c>
      <c r="J8" s="37">
        <v>214</v>
      </c>
      <c r="K8" s="24">
        <v>227</v>
      </c>
      <c r="L8" s="24">
        <v>431</v>
      </c>
      <c r="M8" s="163">
        <v>445</v>
      </c>
      <c r="N8" s="22"/>
      <c r="Q8" s="12"/>
      <c r="R8" s="12"/>
    </row>
    <row r="9" spans="1:18" ht="15" customHeight="1" x14ac:dyDescent="0.25">
      <c r="A9" s="9"/>
      <c r="B9" s="20"/>
      <c r="C9" s="21"/>
      <c r="D9" s="21"/>
      <c r="E9" s="27"/>
      <c r="F9" s="28"/>
      <c r="G9" s="28"/>
      <c r="H9" s="28" t="s">
        <v>13</v>
      </c>
      <c r="I9" s="29">
        <v>3109.1</v>
      </c>
      <c r="J9" s="37">
        <v>7682</v>
      </c>
      <c r="K9" s="24">
        <v>5151</v>
      </c>
      <c r="L9" s="24">
        <v>6260</v>
      </c>
      <c r="M9" s="163">
        <v>6506</v>
      </c>
      <c r="N9" s="22"/>
      <c r="Q9" s="12"/>
      <c r="R9" s="12"/>
    </row>
    <row r="10" spans="1:18" x14ac:dyDescent="0.25">
      <c r="A10" s="9" t="s">
        <v>90</v>
      </c>
      <c r="B10" s="20" t="s">
        <v>130</v>
      </c>
      <c r="C10" s="21">
        <v>4418438</v>
      </c>
      <c r="D10" s="33" t="s">
        <v>72</v>
      </c>
      <c r="E10" s="21">
        <v>1398927</v>
      </c>
      <c r="F10" s="28" t="s">
        <v>17</v>
      </c>
      <c r="G10" s="32" t="s">
        <v>15</v>
      </c>
      <c r="H10" s="28" t="s">
        <v>12</v>
      </c>
      <c r="I10" s="37"/>
      <c r="J10" s="37">
        <v>9935</v>
      </c>
      <c r="K10" s="24">
        <v>9935</v>
      </c>
      <c r="L10" s="24">
        <v>1160</v>
      </c>
      <c r="M10" s="163">
        <v>1336</v>
      </c>
      <c r="N10" s="34" t="s">
        <v>70</v>
      </c>
      <c r="Q10" s="12"/>
      <c r="R10" s="12"/>
    </row>
    <row r="11" spans="1:18" x14ac:dyDescent="0.25">
      <c r="A11" s="9"/>
      <c r="B11" s="20"/>
      <c r="C11" s="21"/>
      <c r="D11" s="31"/>
      <c r="E11" s="21"/>
      <c r="F11" s="28"/>
      <c r="G11" s="32"/>
      <c r="H11" s="28" t="s">
        <v>13</v>
      </c>
      <c r="I11" s="37"/>
      <c r="J11" s="37">
        <v>22191</v>
      </c>
      <c r="K11" s="24">
        <v>22191</v>
      </c>
      <c r="L11" s="24">
        <v>11938</v>
      </c>
      <c r="M11" s="163">
        <v>12999</v>
      </c>
      <c r="N11" s="34"/>
      <c r="Q11" s="12"/>
      <c r="R11" s="12"/>
    </row>
    <row r="12" spans="1:18" ht="15" customHeight="1" x14ac:dyDescent="0.25">
      <c r="A12" s="9" t="s">
        <v>90</v>
      </c>
      <c r="B12" s="20" t="s">
        <v>51</v>
      </c>
      <c r="C12" s="21">
        <v>64004239</v>
      </c>
      <c r="D12" s="21" t="s">
        <v>52</v>
      </c>
      <c r="E12" s="84">
        <v>1318577</v>
      </c>
      <c r="F12" s="28" t="s">
        <v>18</v>
      </c>
      <c r="G12" s="28" t="s">
        <v>53</v>
      </c>
      <c r="H12" s="28"/>
      <c r="I12" s="29">
        <v>1212</v>
      </c>
      <c r="J12" s="37">
        <v>2492</v>
      </c>
      <c r="K12" s="24">
        <v>2365</v>
      </c>
      <c r="L12" s="24">
        <v>2032</v>
      </c>
      <c r="M12" s="163">
        <v>1921</v>
      </c>
      <c r="N12" s="28"/>
      <c r="Q12" s="12"/>
      <c r="R12" s="12"/>
    </row>
    <row r="13" spans="1:18" s="91" customFormat="1" ht="15" customHeight="1" x14ac:dyDescent="0.2">
      <c r="A13" s="9" t="s">
        <v>90</v>
      </c>
      <c r="B13" s="83" t="s">
        <v>29</v>
      </c>
      <c r="C13" s="84">
        <v>66941143</v>
      </c>
      <c r="D13" s="84" t="s">
        <v>65</v>
      </c>
      <c r="E13" s="85">
        <v>1753338</v>
      </c>
      <c r="F13" s="86" t="s">
        <v>18</v>
      </c>
      <c r="G13" s="86" t="s">
        <v>30</v>
      </c>
      <c r="H13" s="86"/>
      <c r="I13" s="87">
        <v>1853.9</v>
      </c>
      <c r="J13" s="88">
        <v>389</v>
      </c>
      <c r="K13" s="89">
        <v>553</v>
      </c>
      <c r="L13" s="89">
        <v>496</v>
      </c>
      <c r="M13" s="163">
        <v>508</v>
      </c>
      <c r="N13" s="90"/>
      <c r="Q13" s="92"/>
      <c r="R13" s="92"/>
    </row>
    <row r="14" spans="1:18" s="165" customFormat="1" ht="12.75" x14ac:dyDescent="0.2">
      <c r="A14" s="9" t="s">
        <v>90</v>
      </c>
      <c r="B14" s="9" t="s">
        <v>156</v>
      </c>
      <c r="C14" s="8">
        <v>44569341</v>
      </c>
      <c r="D14" s="8" t="s">
        <v>155</v>
      </c>
      <c r="E14" s="8">
        <v>1001150578</v>
      </c>
      <c r="F14" s="151" t="s">
        <v>18</v>
      </c>
      <c r="G14" s="151" t="s">
        <v>11</v>
      </c>
      <c r="H14" s="151"/>
      <c r="I14" s="154"/>
      <c r="J14" s="155"/>
      <c r="K14" s="156"/>
      <c r="L14" s="156"/>
      <c r="M14" s="24">
        <v>26</v>
      </c>
      <c r="N14" s="157" t="s">
        <v>153</v>
      </c>
    </row>
    <row r="15" spans="1:18" ht="15" customHeight="1" x14ac:dyDescent="0.25">
      <c r="A15" s="9" t="s">
        <v>90</v>
      </c>
      <c r="B15" s="20" t="s">
        <v>21</v>
      </c>
      <c r="C15" s="21">
        <v>45234770</v>
      </c>
      <c r="D15" s="21" t="s">
        <v>22</v>
      </c>
      <c r="E15" s="27">
        <v>1786986</v>
      </c>
      <c r="F15" s="28" t="s">
        <v>23</v>
      </c>
      <c r="G15" s="28" t="s">
        <v>11</v>
      </c>
      <c r="H15" s="28"/>
      <c r="I15" s="29">
        <v>12550.7</v>
      </c>
      <c r="J15" s="37">
        <v>14568</v>
      </c>
      <c r="K15" s="25">
        <v>14766</v>
      </c>
      <c r="L15" s="25">
        <v>13408</v>
      </c>
      <c r="M15" s="163">
        <v>13689</v>
      </c>
      <c r="N15" s="7"/>
    </row>
    <row r="16" spans="1:18" ht="15" customHeight="1" x14ac:dyDescent="0.25">
      <c r="A16" s="9" t="s">
        <v>90</v>
      </c>
      <c r="B16" s="20" t="s">
        <v>24</v>
      </c>
      <c r="C16" s="21">
        <v>64005068</v>
      </c>
      <c r="D16" s="21" t="s">
        <v>25</v>
      </c>
      <c r="E16" s="27">
        <v>1461491</v>
      </c>
      <c r="F16" s="28" t="s">
        <v>23</v>
      </c>
      <c r="G16" s="28" t="s">
        <v>11</v>
      </c>
      <c r="H16" s="28"/>
      <c r="I16" s="29">
        <v>19717</v>
      </c>
      <c r="J16" s="37">
        <v>23062</v>
      </c>
      <c r="K16" s="25">
        <v>23623</v>
      </c>
      <c r="L16" s="25">
        <v>23167</v>
      </c>
      <c r="M16" s="163">
        <v>23594</v>
      </c>
      <c r="N16" s="7"/>
    </row>
    <row r="17" spans="1:18" ht="15" customHeight="1" x14ac:dyDescent="0.25">
      <c r="A17" s="9" t="s">
        <v>90</v>
      </c>
      <c r="B17" s="20" t="s">
        <v>26</v>
      </c>
      <c r="C17" s="21">
        <v>2008012273</v>
      </c>
      <c r="D17" s="21" t="s">
        <v>27</v>
      </c>
      <c r="E17" s="27">
        <v>1634895</v>
      </c>
      <c r="F17" s="28" t="s">
        <v>23</v>
      </c>
      <c r="G17" s="28" t="s">
        <v>28</v>
      </c>
      <c r="H17" s="28"/>
      <c r="I17" s="29">
        <v>5917</v>
      </c>
      <c r="J17" s="37">
        <v>9242</v>
      </c>
      <c r="K17" s="25">
        <v>8009</v>
      </c>
      <c r="L17" s="25">
        <v>8831</v>
      </c>
      <c r="M17" s="163">
        <v>9011</v>
      </c>
      <c r="N17" s="7"/>
    </row>
    <row r="18" spans="1:18" s="12" customFormat="1" ht="15" customHeight="1" x14ac:dyDescent="0.25">
      <c r="A18" s="9" t="s">
        <v>90</v>
      </c>
      <c r="B18" s="20" t="s">
        <v>41</v>
      </c>
      <c r="C18" s="21">
        <v>42864728</v>
      </c>
      <c r="D18" s="21" t="s">
        <v>42</v>
      </c>
      <c r="E18" s="27">
        <v>1461480</v>
      </c>
      <c r="F18" s="28" t="s">
        <v>23</v>
      </c>
      <c r="G18" s="28" t="s">
        <v>11</v>
      </c>
      <c r="H18" s="28"/>
      <c r="I18" s="29">
        <v>15717</v>
      </c>
      <c r="J18" s="25">
        <v>13935</v>
      </c>
      <c r="K18" s="28">
        <v>14906</v>
      </c>
      <c r="L18" s="28">
        <v>14323</v>
      </c>
      <c r="M18" s="163">
        <v>14612</v>
      </c>
      <c r="N18" s="13"/>
    </row>
    <row r="19" spans="1:18" ht="15" customHeight="1" x14ac:dyDescent="0.25">
      <c r="A19" s="9" t="s">
        <v>90</v>
      </c>
      <c r="B19" s="20" t="s">
        <v>43</v>
      </c>
      <c r="C19" s="21">
        <v>28018677</v>
      </c>
      <c r="D19" s="21" t="s">
        <v>44</v>
      </c>
      <c r="E19" s="27">
        <v>1615750</v>
      </c>
      <c r="F19" s="28" t="s">
        <v>23</v>
      </c>
      <c r="G19" s="28" t="s">
        <v>30</v>
      </c>
      <c r="H19" s="28"/>
      <c r="I19" s="29">
        <v>6249</v>
      </c>
      <c r="J19" s="37">
        <v>5816</v>
      </c>
      <c r="K19" s="28">
        <v>6369</v>
      </c>
      <c r="L19" s="28">
        <v>6135</v>
      </c>
      <c r="M19" s="163">
        <v>6364</v>
      </c>
      <c r="N19" s="13"/>
    </row>
    <row r="20" spans="1:18" ht="15" customHeight="1" x14ac:dyDescent="0.25">
      <c r="A20" s="9" t="s">
        <v>90</v>
      </c>
      <c r="B20" s="20" t="s">
        <v>45</v>
      </c>
      <c r="C20" s="35">
        <v>11082301</v>
      </c>
      <c r="D20" s="21" t="s">
        <v>46</v>
      </c>
      <c r="E20" s="27">
        <v>1461488</v>
      </c>
      <c r="F20" s="28" t="s">
        <v>23</v>
      </c>
      <c r="G20" s="28" t="s">
        <v>28</v>
      </c>
      <c r="H20" s="28"/>
      <c r="I20" s="29">
        <v>3423</v>
      </c>
      <c r="J20" s="26">
        <v>3786</v>
      </c>
      <c r="K20" s="28">
        <v>3499</v>
      </c>
      <c r="L20" s="28">
        <v>3544</v>
      </c>
      <c r="M20" s="163">
        <v>3282</v>
      </c>
      <c r="N20" s="13"/>
    </row>
    <row r="21" spans="1:18" s="14" customFormat="1" ht="15" customHeight="1" x14ac:dyDescent="0.25">
      <c r="A21" s="9" t="s">
        <v>90</v>
      </c>
      <c r="B21" s="20" t="s">
        <v>47</v>
      </c>
      <c r="C21" s="21">
        <v>1470151435</v>
      </c>
      <c r="D21" s="21" t="s">
        <v>48</v>
      </c>
      <c r="E21" s="21">
        <v>1000909187</v>
      </c>
      <c r="F21" s="28" t="s">
        <v>23</v>
      </c>
      <c r="G21" s="28" t="s">
        <v>30</v>
      </c>
      <c r="H21" s="28"/>
      <c r="I21" s="29">
        <v>6111</v>
      </c>
      <c r="J21" s="26">
        <v>5680</v>
      </c>
      <c r="K21" s="28">
        <v>6222</v>
      </c>
      <c r="L21" s="28">
        <v>6123</v>
      </c>
      <c r="M21" s="163">
        <v>6486</v>
      </c>
      <c r="N21" s="13"/>
      <c r="Q21" s="12"/>
      <c r="R21" s="12"/>
    </row>
    <row r="22" spans="1:18" s="14" customFormat="1" ht="15" customHeight="1" x14ac:dyDescent="0.25">
      <c r="A22" s="9" t="s">
        <v>90</v>
      </c>
      <c r="B22" s="20" t="s">
        <v>49</v>
      </c>
      <c r="C22" s="21">
        <v>1470193014</v>
      </c>
      <c r="D22" s="21" t="s">
        <v>50</v>
      </c>
      <c r="E22" s="21">
        <v>1000947781</v>
      </c>
      <c r="F22" s="28" t="s">
        <v>23</v>
      </c>
      <c r="G22" s="28" t="s">
        <v>11</v>
      </c>
      <c r="H22" s="28"/>
      <c r="I22" s="29">
        <v>8291</v>
      </c>
      <c r="J22" s="26">
        <v>7720</v>
      </c>
      <c r="K22" s="28">
        <v>8272</v>
      </c>
      <c r="L22" s="28">
        <v>7999</v>
      </c>
      <c r="M22" s="163">
        <v>8440</v>
      </c>
      <c r="N22" s="13"/>
      <c r="Q22" s="12"/>
      <c r="R22" s="12"/>
    </row>
    <row r="23" spans="1:18" ht="15" customHeight="1" x14ac:dyDescent="0.25">
      <c r="A23" s="9" t="s">
        <v>90</v>
      </c>
      <c r="B23" s="20" t="s">
        <v>31</v>
      </c>
      <c r="C23" s="21">
        <v>21004110</v>
      </c>
      <c r="D23" s="21" t="s">
        <v>32</v>
      </c>
      <c r="E23" s="21">
        <v>1827213</v>
      </c>
      <c r="F23" s="28" t="s">
        <v>17</v>
      </c>
      <c r="G23" s="28" t="s">
        <v>33</v>
      </c>
      <c r="H23" s="28" t="s">
        <v>12</v>
      </c>
      <c r="I23" s="29">
        <v>1050</v>
      </c>
      <c r="J23" s="25">
        <v>824</v>
      </c>
      <c r="K23" s="24">
        <v>212</v>
      </c>
      <c r="L23" s="24">
        <v>492</v>
      </c>
      <c r="M23" s="163">
        <v>511</v>
      </c>
      <c r="N23" s="30"/>
      <c r="Q23" s="12"/>
      <c r="R23" s="12"/>
    </row>
    <row r="24" spans="1:18" s="12" customFormat="1" ht="15" customHeight="1" x14ac:dyDescent="0.25">
      <c r="A24" s="9"/>
      <c r="B24" s="20"/>
      <c r="C24" s="21"/>
      <c r="D24" s="21"/>
      <c r="E24" s="21"/>
      <c r="F24" s="28"/>
      <c r="G24" s="28"/>
      <c r="H24" s="28" t="s">
        <v>13</v>
      </c>
      <c r="I24" s="29"/>
      <c r="J24" s="25">
        <v>573</v>
      </c>
      <c r="K24" s="61">
        <v>425</v>
      </c>
      <c r="L24" s="61">
        <v>517</v>
      </c>
      <c r="M24" s="163">
        <v>562</v>
      </c>
      <c r="N24" s="30"/>
    </row>
    <row r="25" spans="1:18" s="12" customFormat="1" ht="15" customHeight="1" x14ac:dyDescent="0.2">
      <c r="A25" s="9" t="s">
        <v>90</v>
      </c>
      <c r="B25" s="20" t="s">
        <v>34</v>
      </c>
      <c r="C25" s="21">
        <v>1003218034</v>
      </c>
      <c r="D25" s="21" t="s">
        <v>35</v>
      </c>
      <c r="E25" s="21">
        <v>1318424</v>
      </c>
      <c r="F25" s="28" t="s">
        <v>17</v>
      </c>
      <c r="G25" s="28" t="s">
        <v>33</v>
      </c>
      <c r="H25" s="28" t="s">
        <v>12</v>
      </c>
      <c r="I25" s="29">
        <v>1639</v>
      </c>
      <c r="J25" s="37">
        <v>608</v>
      </c>
      <c r="K25" s="61">
        <v>712</v>
      </c>
      <c r="L25" s="61">
        <v>811</v>
      </c>
      <c r="M25" s="163">
        <v>825</v>
      </c>
      <c r="N25" s="30"/>
    </row>
    <row r="26" spans="1:18" s="12" customFormat="1" ht="15" customHeight="1" x14ac:dyDescent="0.25">
      <c r="A26" s="9"/>
      <c r="B26" s="20"/>
      <c r="C26" s="21"/>
      <c r="D26" s="21"/>
      <c r="E26" s="21"/>
      <c r="F26" s="28"/>
      <c r="G26" s="28"/>
      <c r="H26" s="28" t="s">
        <v>13</v>
      </c>
      <c r="I26" s="29"/>
      <c r="J26" s="25">
        <v>789</v>
      </c>
      <c r="K26" s="61">
        <v>882</v>
      </c>
      <c r="L26" s="61">
        <v>1214</v>
      </c>
      <c r="M26" s="163">
        <v>1229</v>
      </c>
      <c r="N26" s="30"/>
    </row>
    <row r="27" spans="1:18" ht="15" customHeight="1" x14ac:dyDescent="0.25">
      <c r="A27" s="9" t="s">
        <v>90</v>
      </c>
      <c r="B27" s="20" t="s">
        <v>138</v>
      </c>
      <c r="C27" s="21">
        <v>1020682173</v>
      </c>
      <c r="D27" s="21" t="s">
        <v>67</v>
      </c>
      <c r="E27" s="84"/>
      <c r="F27" s="28" t="s">
        <v>18</v>
      </c>
      <c r="G27" s="28" t="s">
        <v>33</v>
      </c>
      <c r="H27" s="28"/>
      <c r="I27" s="29"/>
      <c r="J27" s="26">
        <v>33</v>
      </c>
      <c r="K27" s="28">
        <v>620</v>
      </c>
      <c r="L27" s="28">
        <v>645</v>
      </c>
      <c r="M27" s="163">
        <v>657</v>
      </c>
      <c r="N27" s="13"/>
    </row>
    <row r="28" spans="1:18" s="14" customFormat="1" ht="15" customHeight="1" x14ac:dyDescent="0.25">
      <c r="A28" s="9"/>
      <c r="B28" s="93" t="s">
        <v>139</v>
      </c>
      <c r="C28" s="94">
        <v>90006654</v>
      </c>
      <c r="D28" s="94" t="s">
        <v>123</v>
      </c>
      <c r="E28" s="84"/>
      <c r="F28" s="95" t="s">
        <v>18</v>
      </c>
      <c r="G28" s="95" t="s">
        <v>33</v>
      </c>
      <c r="H28" s="96"/>
      <c r="I28" s="29"/>
      <c r="J28" s="26"/>
      <c r="K28" s="28"/>
      <c r="L28" s="28">
        <v>95</v>
      </c>
      <c r="M28" s="28"/>
      <c r="N28" s="13" t="s">
        <v>158</v>
      </c>
      <c r="Q28" s="12"/>
      <c r="R28" s="12"/>
    </row>
    <row r="29" spans="1:18" s="14" customFormat="1" ht="15" customHeight="1" x14ac:dyDescent="0.25">
      <c r="A29" s="9" t="s">
        <v>90</v>
      </c>
      <c r="B29" s="20" t="s">
        <v>140</v>
      </c>
      <c r="C29" s="21">
        <v>1020137240</v>
      </c>
      <c r="D29" s="21" t="s">
        <v>37</v>
      </c>
      <c r="E29" s="21">
        <v>1484842</v>
      </c>
      <c r="F29" s="28" t="s">
        <v>38</v>
      </c>
      <c r="G29" s="28" t="s">
        <v>28</v>
      </c>
      <c r="H29" s="28"/>
      <c r="I29" s="29">
        <v>513</v>
      </c>
      <c r="J29" s="26">
        <v>234</v>
      </c>
      <c r="K29" s="28">
        <v>256</v>
      </c>
      <c r="L29" s="28">
        <v>0</v>
      </c>
      <c r="M29" s="28">
        <v>0</v>
      </c>
      <c r="N29" s="13" t="s">
        <v>154</v>
      </c>
      <c r="Q29" s="12"/>
      <c r="R29" s="12"/>
    </row>
    <row r="30" spans="1:18" s="14" customFormat="1" ht="15" customHeight="1" x14ac:dyDescent="0.25">
      <c r="A30" s="9" t="s">
        <v>90</v>
      </c>
      <c r="B30" s="93" t="s">
        <v>141</v>
      </c>
      <c r="C30" s="94">
        <v>1003184882</v>
      </c>
      <c r="D30" s="94" t="s">
        <v>121</v>
      </c>
      <c r="E30" s="84"/>
      <c r="F30" s="97" t="s">
        <v>125</v>
      </c>
      <c r="G30" s="95" t="s">
        <v>33</v>
      </c>
      <c r="H30" s="28"/>
      <c r="I30" s="29"/>
      <c r="J30" s="26"/>
      <c r="K30" s="28"/>
      <c r="L30" s="28">
        <v>0</v>
      </c>
      <c r="M30" s="163">
        <v>291</v>
      </c>
      <c r="N30" s="13" t="s">
        <v>153</v>
      </c>
      <c r="Q30" s="12"/>
      <c r="R30" s="12"/>
    </row>
    <row r="31" spans="1:18" s="14" customFormat="1" ht="15" customHeight="1" x14ac:dyDescent="0.25">
      <c r="A31" s="9" t="s">
        <v>90</v>
      </c>
      <c r="B31" s="20" t="s">
        <v>142</v>
      </c>
      <c r="C31" s="21">
        <v>1074251324</v>
      </c>
      <c r="D31" s="21" t="s">
        <v>36</v>
      </c>
      <c r="E31" s="84">
        <v>1641735</v>
      </c>
      <c r="F31" s="28" t="s">
        <v>18</v>
      </c>
      <c r="G31" s="28" t="s">
        <v>33</v>
      </c>
      <c r="H31" s="28"/>
      <c r="I31" s="29">
        <v>626</v>
      </c>
      <c r="J31" s="26">
        <v>491</v>
      </c>
      <c r="K31" s="28">
        <v>742</v>
      </c>
      <c r="L31" s="28">
        <v>774</v>
      </c>
      <c r="M31" s="163">
        <v>788</v>
      </c>
      <c r="N31" s="13"/>
      <c r="Q31" s="12"/>
      <c r="R31" s="12"/>
    </row>
    <row r="32" spans="1:18" x14ac:dyDescent="0.25">
      <c r="A32" s="9" t="s">
        <v>90</v>
      </c>
      <c r="B32" s="9" t="s">
        <v>148</v>
      </c>
      <c r="C32" s="8">
        <v>69127280</v>
      </c>
      <c r="D32" s="8" t="s">
        <v>131</v>
      </c>
      <c r="E32" s="8"/>
      <c r="F32" s="151" t="s">
        <v>18</v>
      </c>
      <c r="G32" s="151" t="s">
        <v>28</v>
      </c>
      <c r="H32" s="10"/>
      <c r="I32" s="18"/>
      <c r="J32" s="15"/>
      <c r="K32" s="10"/>
      <c r="L32" s="10"/>
      <c r="M32" s="163">
        <v>650</v>
      </c>
      <c r="N32" s="152" t="s">
        <v>132</v>
      </c>
      <c r="O32" s="153" t="s">
        <v>133</v>
      </c>
    </row>
    <row r="33" spans="1:18" x14ac:dyDescent="0.25">
      <c r="A33" s="9" t="s">
        <v>90</v>
      </c>
      <c r="B33" s="9" t="s">
        <v>149</v>
      </c>
      <c r="C33" s="8">
        <v>90005336</v>
      </c>
      <c r="D33" s="8" t="s">
        <v>134</v>
      </c>
      <c r="E33" s="8"/>
      <c r="F33" s="151" t="s">
        <v>18</v>
      </c>
      <c r="G33" s="151" t="s">
        <v>33</v>
      </c>
      <c r="H33" s="10"/>
      <c r="I33" s="18"/>
      <c r="J33" s="15"/>
      <c r="K33" s="10"/>
      <c r="L33" s="10"/>
      <c r="M33" s="163">
        <v>2229</v>
      </c>
      <c r="N33" s="152"/>
      <c r="O33" s="153"/>
    </row>
    <row r="34" spans="1:18" s="14" customFormat="1" ht="15" customHeight="1" x14ac:dyDescent="0.25">
      <c r="A34" s="9" t="s">
        <v>90</v>
      </c>
      <c r="B34" s="93" t="s">
        <v>143</v>
      </c>
      <c r="C34" s="94">
        <v>1021159686</v>
      </c>
      <c r="D34" s="94" t="s">
        <v>122</v>
      </c>
      <c r="E34" s="84"/>
      <c r="F34" s="95" t="s">
        <v>18</v>
      </c>
      <c r="G34" s="95" t="s">
        <v>33</v>
      </c>
      <c r="H34" s="28"/>
      <c r="I34" s="29"/>
      <c r="J34" s="26"/>
      <c r="K34" s="28"/>
      <c r="L34" s="28">
        <v>0</v>
      </c>
      <c r="M34" s="28">
        <v>116</v>
      </c>
      <c r="N34" s="13" t="s">
        <v>152</v>
      </c>
      <c r="Q34" s="12"/>
      <c r="R34" s="12"/>
    </row>
    <row r="35" spans="1:18" ht="15" customHeight="1" x14ac:dyDescent="0.25">
      <c r="A35" s="9" t="s">
        <v>90</v>
      </c>
      <c r="B35" s="20" t="s">
        <v>144</v>
      </c>
      <c r="C35" s="21">
        <v>64005187</v>
      </c>
      <c r="D35" s="21" t="s">
        <v>63</v>
      </c>
      <c r="E35" s="84">
        <v>1637157</v>
      </c>
      <c r="F35" s="28" t="s">
        <v>18</v>
      </c>
      <c r="G35" s="28" t="s">
        <v>19</v>
      </c>
      <c r="H35" s="28"/>
      <c r="I35" s="29">
        <v>9951</v>
      </c>
      <c r="J35" s="37">
        <v>13227</v>
      </c>
      <c r="K35" s="25">
        <v>9092</v>
      </c>
      <c r="L35" s="25">
        <v>1408</v>
      </c>
      <c r="M35" s="163">
        <v>961</v>
      </c>
      <c r="N35" s="7"/>
    </row>
    <row r="36" spans="1:18" ht="15" customHeight="1" x14ac:dyDescent="0.25">
      <c r="A36" s="9" t="s">
        <v>90</v>
      </c>
      <c r="B36" s="20" t="s">
        <v>20</v>
      </c>
      <c r="C36" s="21">
        <v>72573540</v>
      </c>
      <c r="D36" s="21" t="s">
        <v>64</v>
      </c>
      <c r="E36" s="84">
        <v>1787719</v>
      </c>
      <c r="F36" s="28" t="s">
        <v>18</v>
      </c>
      <c r="G36" s="28" t="s">
        <v>11</v>
      </c>
      <c r="H36" s="28"/>
      <c r="I36" s="29">
        <v>2330</v>
      </c>
      <c r="J36" s="37">
        <v>2957</v>
      </c>
      <c r="K36" s="25">
        <v>3163</v>
      </c>
      <c r="L36" s="25">
        <v>3318</v>
      </c>
      <c r="M36" s="163">
        <v>3376</v>
      </c>
      <c r="N36" s="7"/>
    </row>
    <row r="37" spans="1:18" ht="15" customHeight="1" x14ac:dyDescent="0.25">
      <c r="A37" s="20"/>
      <c r="B37" s="20" t="s">
        <v>58</v>
      </c>
      <c r="C37" s="21">
        <v>69337952</v>
      </c>
      <c r="D37" s="21" t="s">
        <v>56</v>
      </c>
      <c r="E37" s="84">
        <v>1787723</v>
      </c>
      <c r="F37" s="28" t="s">
        <v>18</v>
      </c>
      <c r="G37" s="28" t="s">
        <v>28</v>
      </c>
      <c r="H37" s="28"/>
      <c r="I37" s="29">
        <v>1852</v>
      </c>
      <c r="J37" s="37">
        <v>214</v>
      </c>
      <c r="K37" s="24">
        <v>214</v>
      </c>
      <c r="L37" s="24">
        <v>0</v>
      </c>
      <c r="M37" s="37">
        <v>0</v>
      </c>
      <c r="N37" s="28" t="s">
        <v>71</v>
      </c>
      <c r="O37" t="s">
        <v>157</v>
      </c>
      <c r="Q37" s="12"/>
      <c r="R37" s="12"/>
    </row>
    <row r="38" spans="1:18" s="14" customFormat="1" ht="15" customHeight="1" x14ac:dyDescent="0.25">
      <c r="A38" s="20" t="s">
        <v>145</v>
      </c>
      <c r="B38" s="20" t="s">
        <v>136</v>
      </c>
      <c r="C38" s="21">
        <v>1470189866</v>
      </c>
      <c r="D38" s="21" t="s">
        <v>39</v>
      </c>
      <c r="E38" s="84">
        <v>1492420</v>
      </c>
      <c r="F38" s="28" t="s">
        <v>18</v>
      </c>
      <c r="G38" s="28" t="s">
        <v>40</v>
      </c>
      <c r="H38" s="28"/>
      <c r="I38" s="29">
        <v>10</v>
      </c>
      <c r="J38" s="26">
        <v>8232</v>
      </c>
      <c r="K38" s="28">
        <v>5535</v>
      </c>
      <c r="L38" s="28">
        <v>6635</v>
      </c>
      <c r="M38" s="28">
        <v>6861</v>
      </c>
      <c r="N38" s="13"/>
      <c r="Q38" s="12"/>
      <c r="R38" s="12"/>
    </row>
    <row r="39" spans="1:18" ht="15" customHeight="1" x14ac:dyDescent="0.25">
      <c r="A39" s="20" t="s">
        <v>145</v>
      </c>
      <c r="B39" s="20" t="s">
        <v>58</v>
      </c>
      <c r="C39" s="21">
        <v>1789024</v>
      </c>
      <c r="D39" s="21" t="s">
        <v>55</v>
      </c>
      <c r="E39" s="21">
        <v>1462112</v>
      </c>
      <c r="F39" s="28" t="s">
        <v>17</v>
      </c>
      <c r="G39" s="32" t="s">
        <v>15</v>
      </c>
      <c r="H39" s="28" t="s">
        <v>12</v>
      </c>
      <c r="I39" s="29">
        <v>6613</v>
      </c>
      <c r="J39" s="37">
        <v>5157</v>
      </c>
      <c r="K39" s="24">
        <v>8106</v>
      </c>
      <c r="L39" s="24">
        <v>7241</v>
      </c>
      <c r="M39" s="37">
        <v>7128</v>
      </c>
      <c r="N39" s="28" t="s">
        <v>71</v>
      </c>
    </row>
    <row r="40" spans="1:18" ht="15" customHeight="1" x14ac:dyDescent="0.25">
      <c r="A40" s="20"/>
      <c r="B40" s="20"/>
      <c r="C40" s="21"/>
      <c r="D40" s="21"/>
      <c r="E40" s="21"/>
      <c r="F40" s="28"/>
      <c r="G40" s="32"/>
      <c r="H40" s="28" t="s">
        <v>13</v>
      </c>
      <c r="I40" s="29">
        <v>2168</v>
      </c>
      <c r="J40" s="37">
        <v>1988</v>
      </c>
      <c r="K40" s="24">
        <v>2609</v>
      </c>
      <c r="L40" s="24">
        <v>2763</v>
      </c>
      <c r="M40" s="37">
        <v>2936</v>
      </c>
      <c r="N40" s="28"/>
    </row>
    <row r="41" spans="1:18" ht="15" customHeight="1" x14ac:dyDescent="0.25">
      <c r="A41" s="9" t="s">
        <v>146</v>
      </c>
      <c r="B41" s="20" t="s">
        <v>57</v>
      </c>
      <c r="C41" s="21">
        <v>1270031918</v>
      </c>
      <c r="D41" s="21" t="s">
        <v>54</v>
      </c>
      <c r="E41" s="21">
        <v>1462120</v>
      </c>
      <c r="F41" s="28" t="s">
        <v>17</v>
      </c>
      <c r="G41" s="32" t="s">
        <v>19</v>
      </c>
      <c r="H41" s="28" t="s">
        <v>12</v>
      </c>
      <c r="I41" s="29">
        <v>8481</v>
      </c>
      <c r="J41" s="37">
        <v>6706</v>
      </c>
      <c r="K41" s="24">
        <v>8993</v>
      </c>
      <c r="L41" s="24">
        <v>8287</v>
      </c>
      <c r="M41" s="37">
        <v>8725</v>
      </c>
      <c r="N41" s="28" t="s">
        <v>66</v>
      </c>
      <c r="Q41" s="12"/>
      <c r="R41" s="12"/>
    </row>
    <row r="42" spans="1:18" ht="15" customHeight="1" x14ac:dyDescent="0.25">
      <c r="A42" s="9"/>
      <c r="B42" s="20"/>
      <c r="C42" s="21"/>
      <c r="D42" s="21"/>
      <c r="E42" s="21"/>
      <c r="F42" s="28"/>
      <c r="G42" s="32"/>
      <c r="H42" s="28" t="s">
        <v>13</v>
      </c>
      <c r="I42" s="29">
        <v>1874</v>
      </c>
      <c r="J42" s="37">
        <v>1909</v>
      </c>
      <c r="K42" s="24">
        <v>2340</v>
      </c>
      <c r="L42" s="24">
        <v>2214</v>
      </c>
      <c r="M42" s="37">
        <v>2330</v>
      </c>
      <c r="N42" s="28" t="s">
        <v>71</v>
      </c>
    </row>
    <row r="43" spans="1:18" ht="15" customHeight="1" x14ac:dyDescent="0.25">
      <c r="A43" s="9" t="s">
        <v>146</v>
      </c>
      <c r="B43" s="20" t="s">
        <v>14</v>
      </c>
      <c r="C43" s="21">
        <v>4105405</v>
      </c>
      <c r="D43" s="21" t="s">
        <v>60</v>
      </c>
      <c r="E43" s="27">
        <v>1634897</v>
      </c>
      <c r="F43" s="28" t="s">
        <v>10</v>
      </c>
      <c r="G43" s="28" t="s">
        <v>15</v>
      </c>
      <c r="H43" s="28" t="s">
        <v>12</v>
      </c>
      <c r="I43" s="29">
        <v>1860.2</v>
      </c>
      <c r="J43" s="37">
        <v>3823</v>
      </c>
      <c r="K43" s="25">
        <v>2947</v>
      </c>
      <c r="L43" s="25">
        <v>3124.6</v>
      </c>
      <c r="M43" s="37">
        <v>3309</v>
      </c>
      <c r="N43" s="10"/>
      <c r="Q43" s="12"/>
      <c r="R43" s="12"/>
    </row>
    <row r="44" spans="1:18" ht="15" customHeight="1" x14ac:dyDescent="0.25">
      <c r="A44" s="9"/>
      <c r="B44" s="20"/>
      <c r="C44" s="21"/>
      <c r="D44" s="21"/>
      <c r="E44" s="27"/>
      <c r="F44" s="28"/>
      <c r="G44" s="28"/>
      <c r="H44" s="28" t="s">
        <v>13</v>
      </c>
      <c r="I44" s="29">
        <v>32865.599999999999</v>
      </c>
      <c r="J44" s="37">
        <v>46110</v>
      </c>
      <c r="K44" s="25">
        <v>41755</v>
      </c>
      <c r="L44" s="25">
        <v>40694.800000000003</v>
      </c>
      <c r="M44" s="37">
        <v>43537</v>
      </c>
      <c r="N44" s="10"/>
      <c r="Q44" s="12"/>
      <c r="R44" s="12"/>
    </row>
    <row r="45" spans="1:18" s="14" customFormat="1" ht="15" customHeight="1" x14ac:dyDescent="0.2">
      <c r="A45" s="9" t="s">
        <v>147</v>
      </c>
      <c r="B45" s="20" t="s">
        <v>110</v>
      </c>
      <c r="C45" s="21"/>
      <c r="D45" s="21">
        <v>601349459</v>
      </c>
      <c r="E45" s="84">
        <v>1318578</v>
      </c>
      <c r="F45" s="28" t="s">
        <v>18</v>
      </c>
      <c r="G45" s="28" t="s">
        <v>40</v>
      </c>
      <c r="H45" s="28"/>
      <c r="I45" s="29">
        <v>6298</v>
      </c>
      <c r="J45" s="29">
        <v>6298</v>
      </c>
      <c r="K45" s="29">
        <v>6298</v>
      </c>
      <c r="L45" s="24">
        <v>6298</v>
      </c>
      <c r="M45" s="37">
        <f>L45</f>
        <v>6298</v>
      </c>
      <c r="N45" s="28" t="s">
        <v>111</v>
      </c>
      <c r="O45" s="14" t="s">
        <v>128</v>
      </c>
      <c r="Q45" s="12"/>
      <c r="R45" s="12"/>
    </row>
    <row r="46" spans="1:18" ht="25.5" x14ac:dyDescent="0.25">
      <c r="A46" s="1" t="s">
        <v>151</v>
      </c>
      <c r="B46" s="9" t="s">
        <v>150</v>
      </c>
      <c r="C46" s="8">
        <v>1022834588</v>
      </c>
      <c r="D46" s="8" t="s">
        <v>135</v>
      </c>
      <c r="E46" s="8"/>
      <c r="F46" s="151" t="s">
        <v>18</v>
      </c>
      <c r="G46" s="151" t="s">
        <v>19</v>
      </c>
      <c r="H46" s="151"/>
      <c r="I46" s="154"/>
      <c r="J46" s="155"/>
      <c r="K46" s="156"/>
      <c r="L46" s="156"/>
      <c r="M46" s="37">
        <v>12667</v>
      </c>
      <c r="N46" s="157" t="s">
        <v>132</v>
      </c>
      <c r="O46" s="153" t="s">
        <v>133</v>
      </c>
    </row>
    <row r="47" spans="1:18" x14ac:dyDescent="0.25">
      <c r="M47" s="164">
        <f>SUM(M1:M46)</f>
        <v>224645</v>
      </c>
    </row>
  </sheetData>
  <sheetProtection algorithmName="SHA-512" hashValue="lbbv8gzaRhJpA+cQppAtrprUZmTle9uMzroQRMdbKk6FMm1o9bskfoRJcYuxsnGp8Z7Ac9M0ggk9jm+jaDlACw==" saltValue="lAlduNbISfpl3sByQlR2JA==" spinCount="100000" sheet="1" objects="1" scenarios="1"/>
  <pageMargins left="0.196527777777778" right="0.196527777777778" top="0.39374999999999999" bottom="0.39374999999999999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</vt:lpstr>
      <vt:lpstr>Spotřeba celkem</vt:lpstr>
      <vt:lpstr>Odběrná místa</vt:lpstr>
      <vt:lpstr>'Krycí list'!OLE_LINK33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</dc:creator>
  <cp:lastModifiedBy>Jaroslav Paznocht</cp:lastModifiedBy>
  <cp:revision>0</cp:revision>
  <cp:lastPrinted>2015-11-19T11:24:27Z</cp:lastPrinted>
  <dcterms:created xsi:type="dcterms:W3CDTF">2008-04-23T11:00:30Z</dcterms:created>
  <dcterms:modified xsi:type="dcterms:W3CDTF">2021-02-24T16:24:58Z</dcterms:modified>
  <dc:language>cs-CZ</dc:language>
</cp:coreProperties>
</file>