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2Finance\A rozpočtový výhled\"/>
    </mc:Choice>
  </mc:AlternateContent>
  <bookViews>
    <workbookView xWindow="480" yWindow="45" windowWidth="18195" windowHeight="12045" activeTab="1" xr2:uid="{00000000-000D-0000-FFFF-FFFF00000000}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D7" i="2" l="1"/>
  <c r="E7" i="2" l="1"/>
  <c r="F7" i="2" s="1"/>
  <c r="H16" i="2"/>
  <c r="I16" i="2"/>
  <c r="E8" i="2"/>
  <c r="F8" i="2" s="1"/>
  <c r="G8" i="2" s="1"/>
  <c r="H8" i="2" s="1"/>
  <c r="I8" i="2" s="1"/>
  <c r="D16" i="2"/>
  <c r="E16" i="2"/>
  <c r="F16" i="2"/>
  <c r="G16" i="2"/>
  <c r="C16" i="2"/>
  <c r="C11" i="2"/>
  <c r="B11" i="1"/>
  <c r="B19" i="1" s="1"/>
  <c r="B16" i="1"/>
  <c r="C8" i="1"/>
  <c r="C11" i="1" s="1"/>
  <c r="D7" i="1"/>
  <c r="D14" i="1"/>
  <c r="E14" i="1" s="1"/>
  <c r="F14" i="1" s="1"/>
  <c r="G14" i="1" s="1"/>
  <c r="C16" i="1"/>
  <c r="D8" i="1"/>
  <c r="E8" i="1" s="1"/>
  <c r="F8" i="1" s="1"/>
  <c r="G8" i="1" s="1"/>
  <c r="E7" i="1"/>
  <c r="F7" i="1" s="1"/>
  <c r="C19" i="2" l="1"/>
  <c r="D11" i="2"/>
  <c r="D19" i="2" s="1"/>
  <c r="D20" i="2" s="1"/>
  <c r="G7" i="2"/>
  <c r="H7" i="2" s="1"/>
  <c r="F11" i="2"/>
  <c r="F19" i="2" s="1"/>
  <c r="E11" i="2"/>
  <c r="E19" i="2" s="1"/>
  <c r="C19" i="1"/>
  <c r="C20" i="1" s="1"/>
  <c r="F11" i="1"/>
  <c r="G7" i="1"/>
  <c r="G11" i="1" s="1"/>
  <c r="D11" i="1"/>
  <c r="E11" i="1"/>
  <c r="E20" i="2" l="1"/>
  <c r="E18" i="2"/>
  <c r="F20" i="2" s="1"/>
  <c r="G11" i="2"/>
  <c r="G19" i="2" s="1"/>
  <c r="I7" i="2"/>
  <c r="I11" i="2" s="1"/>
  <c r="I19" i="2" s="1"/>
  <c r="H11" i="2"/>
  <c r="H19" i="2" s="1"/>
  <c r="D15" i="1"/>
  <c r="D16" i="1" s="1"/>
  <c r="F18" i="2" l="1"/>
  <c r="G20" i="2" s="1"/>
  <c r="D19" i="1"/>
  <c r="D20" i="1" s="1"/>
  <c r="E15" i="1" s="1"/>
  <c r="E16" i="1" s="1"/>
  <c r="E19" i="1" s="1"/>
  <c r="E20" i="1" s="1"/>
  <c r="F15" i="1" s="1"/>
  <c r="G18" i="2" l="1"/>
  <c r="H20" i="2" s="1"/>
  <c r="F16" i="1"/>
  <c r="F19" i="1" s="1"/>
  <c r="F20" i="1" s="1"/>
  <c r="G15" i="1" s="1"/>
  <c r="H18" i="2" l="1"/>
  <c r="I20" i="2" s="1"/>
  <c r="G16" i="1"/>
  <c r="G19" i="1" s="1"/>
  <c r="G20" i="1" s="1"/>
  <c r="I18" i="2" l="1"/>
</calcChain>
</file>

<file path=xl/sharedStrings.xml><?xml version="1.0" encoding="utf-8"?>
<sst xmlns="http://schemas.openxmlformats.org/spreadsheetml/2006/main" count="33" uniqueCount="22">
  <si>
    <t>Rok</t>
  </si>
  <si>
    <t>Daňové příjmy</t>
  </si>
  <si>
    <t>Nedaňové příjmy</t>
  </si>
  <si>
    <t>Kapitálové příjmy</t>
  </si>
  <si>
    <t>Příjmy celkem</t>
  </si>
  <si>
    <t>Výdaje celkem</t>
  </si>
  <si>
    <t>OBEC Středokluky</t>
  </si>
  <si>
    <t>Přijaté transfery</t>
  </si>
  <si>
    <t>Schodek</t>
  </si>
  <si>
    <t>Stav na účtech ke konci roku (rezerva)</t>
  </si>
  <si>
    <t>Běžné výdaje</t>
  </si>
  <si>
    <t>Kapitálové výdaje</t>
  </si>
  <si>
    <t>Dle reálných výsledků</t>
  </si>
  <si>
    <t>Dle rozpočtu na začátku roku</t>
  </si>
  <si>
    <t>Střednědobý výhled rozpočtu obce Středokluky na roky 2018 - 2021</t>
  </si>
  <si>
    <t xml:space="preserve">Roky 2016 a 2017 jsou zařazeny pro lepší pochopení finanční situace obce. Výhled rozpočtu je nastaven jako "pesimistický". </t>
  </si>
  <si>
    <t xml:space="preserve">Obec Středokluky nemá vytvořen strategický plán rozvoje, proto nejsou v tomto výhledu rozpočtu přesněji stanoveny plánované výdaje. Největší jistou investicí, kterou musí obec Středokluky realizovat je rekonstrukce čistírny odpadních vod, kde se částka pohybuje kolem 20 mil. Kč. </t>
  </si>
  <si>
    <t>Střednědobý výhled rozpočtu obce Středokluky na roky 2018 - 2023 (Kč)</t>
  </si>
  <si>
    <t>Připraveno ke schválení dne 27. 2. 2018</t>
  </si>
  <si>
    <t xml:space="preserve">Čísla 2017 dle skutečného plnění. Rozpočet 2018 je schválen Zastupitelstvem k 1.1.2018. Dle kalkulačky Svazu města obcí by daňové příjmy měly být vyšší až o 3,5 mil. Kč, reálně lze očekávat vyšší příjmy o 2,5 mil. Kč. Průměrně se očekává nárůst příjmů o 3 % ročně. Výhled nepočítá s příjmy z dotací. </t>
  </si>
  <si>
    <t xml:space="preserve">Největší investicí plánovanou v tomto období je rekonstrukce čistírny odpadních vod za zhruba 35 mil. Kč. Bylo zažádáno o dotace, které by měly činit v součtu 27 mil. Kč. Při nulové dotaci, snaze o co nejrychlejší splacení při každoroční investici ve výši 5 mil. Kč by byla ČOV splácena do roku 2023. </t>
  </si>
  <si>
    <t>Půjčky (stav ke konci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</si>
</sst>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1"/>
      <color theme="0" tint="-0.499984740745262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11"/>
      <color theme="0" tint="-0.499984740745262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9" applyNumberFormat="0" applyAlignment="0" applyProtection="0"/>
    <xf numFmtId="0" fontId="16" fillId="8" borderId="20" applyNumberFormat="0" applyAlignment="0" applyProtection="0"/>
    <xf numFmtId="0" fontId="17" fillId="8" borderId="19" applyNumberFormat="0" applyAlignment="0" applyProtection="0"/>
    <xf numFmtId="0" fontId="18" fillId="0" borderId="21" applyNumberFormat="0" applyFill="0" applyAlignment="0" applyProtection="0"/>
    <xf numFmtId="0" fontId="19" fillId="9" borderId="22" applyNumberFormat="0" applyAlignment="0" applyProtection="0"/>
    <xf numFmtId="0" fontId="20" fillId="0" borderId="0" applyNumberFormat="0" applyFill="0" applyBorder="0" applyAlignment="0" applyProtection="0"/>
    <xf numFmtId="0" fontId="6" fillId="10" borderId="23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43" fontId="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/>
    </xf>
    <xf numFmtId="43" fontId="3" fillId="3" borderId="6" xfId="0" applyNumberFormat="1" applyFont="1" applyFill="1" applyBorder="1" applyAlignment="1">
      <alignment horizontal="center" vertical="center"/>
    </xf>
    <xf numFmtId="43" fontId="3" fillId="3" borderId="7" xfId="0" applyNumberFormat="1" applyFont="1" applyFill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 vertical="center"/>
    </xf>
    <xf numFmtId="43" fontId="1" fillId="0" borderId="0" xfId="0" applyNumberFormat="1" applyFont="1" applyBorder="1"/>
    <xf numFmtId="0" fontId="3" fillId="2" borderId="2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4" fontId="1" fillId="0" borderId="33" xfId="0" applyNumberFormat="1" applyFont="1" applyBorder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" fontId="1" fillId="0" borderId="32" xfId="0" applyNumberFormat="1" applyFont="1" applyBorder="1" applyAlignment="1">
      <alignment wrapText="1"/>
    </xf>
    <xf numFmtId="0" fontId="3" fillId="0" borderId="14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43" fontId="1" fillId="0" borderId="32" xfId="0" applyNumberFormat="1" applyFont="1" applyBorder="1" applyAlignment="1">
      <alignment horizontal="center" vertical="center"/>
    </xf>
    <xf numFmtId="43" fontId="1" fillId="0" borderId="35" xfId="0" applyNumberFormat="1" applyFont="1" applyBorder="1" applyAlignment="1">
      <alignment horizontal="center" vertical="center"/>
    </xf>
    <xf numFmtId="43" fontId="1" fillId="0" borderId="36" xfId="0" applyNumberFormat="1" applyFont="1" applyBorder="1" applyAlignment="1">
      <alignment horizontal="center" vertical="center"/>
    </xf>
    <xf numFmtId="43" fontId="3" fillId="3" borderId="11" xfId="0" applyNumberFormat="1" applyFont="1" applyFill="1" applyBorder="1" applyAlignment="1">
      <alignment horizontal="center" vertical="center"/>
    </xf>
    <xf numFmtId="4" fontId="1" fillId="0" borderId="35" xfId="0" applyNumberFormat="1" applyFont="1" applyBorder="1" applyAlignment="1">
      <alignment wrapText="1"/>
    </xf>
    <xf numFmtId="43" fontId="3" fillId="2" borderId="11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43" fontId="0" fillId="0" borderId="10" xfId="0" applyNumberFormat="1" applyBorder="1"/>
    <xf numFmtId="43" fontId="0" fillId="0" borderId="13" xfId="0" applyNumberFormat="1" applyBorder="1"/>
    <xf numFmtId="0" fontId="7" fillId="0" borderId="32" xfId="0" applyFont="1" applyBorder="1"/>
    <xf numFmtId="0" fontId="7" fillId="0" borderId="12" xfId="0" applyFont="1" applyBorder="1" applyAlignment="1">
      <alignment wrapText="1"/>
    </xf>
    <xf numFmtId="43" fontId="7" fillId="0" borderId="4" xfId="0" applyNumberFormat="1" applyFont="1" applyBorder="1"/>
    <xf numFmtId="43" fontId="7" fillId="0" borderId="5" xfId="0" applyNumberFormat="1" applyFont="1" applyBorder="1"/>
    <xf numFmtId="43" fontId="0" fillId="0" borderId="0" xfId="0" applyNumberFormat="1"/>
    <xf numFmtId="0" fontId="7" fillId="0" borderId="15" xfId="0" applyFont="1" applyBorder="1"/>
    <xf numFmtId="0" fontId="7" fillId="0" borderId="37" xfId="0" applyFont="1" applyBorder="1" applyAlignment="1">
      <alignment wrapText="1"/>
    </xf>
    <xf numFmtId="164" fontId="1" fillId="0" borderId="1" xfId="42" applyNumberFormat="1" applyFont="1" applyBorder="1" applyAlignment="1">
      <alignment vertical="center"/>
    </xf>
    <xf numFmtId="164" fontId="1" fillId="0" borderId="3" xfId="42" applyNumberFormat="1" applyFont="1" applyBorder="1" applyAlignment="1">
      <alignment vertical="center"/>
    </xf>
    <xf numFmtId="164" fontId="1" fillId="0" borderId="4" xfId="42" applyNumberFormat="1" applyFont="1" applyBorder="1" applyAlignment="1">
      <alignment vertical="center"/>
    </xf>
    <xf numFmtId="164" fontId="1" fillId="0" borderId="5" xfId="42" applyNumberFormat="1" applyFont="1" applyBorder="1" applyAlignment="1">
      <alignment vertical="center"/>
    </xf>
    <xf numFmtId="164" fontId="3" fillId="3" borderId="1" xfId="4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1" fillId="0" borderId="1" xfId="42" applyNumberFormat="1" applyFont="1" applyBorder="1" applyAlignment="1"/>
    <xf numFmtId="164" fontId="0" fillId="0" borderId="1" xfId="42" applyNumberFormat="1" applyFont="1" applyBorder="1" applyAlignment="1"/>
    <xf numFmtId="164" fontId="1" fillId="0" borderId="3" xfId="42" applyNumberFormat="1" applyFont="1" applyBorder="1" applyAlignment="1"/>
    <xf numFmtId="164" fontId="3" fillId="3" borderId="3" xfId="42" applyNumberFormat="1" applyFont="1" applyFill="1" applyBorder="1" applyAlignment="1">
      <alignment vertical="center"/>
    </xf>
    <xf numFmtId="164" fontId="0" fillId="0" borderId="3" xfId="42" applyNumberFormat="1" applyFont="1" applyBorder="1" applyAlignment="1"/>
    <xf numFmtId="164" fontId="25" fillId="0" borderId="33" xfId="42" applyNumberFormat="1" applyFont="1" applyBorder="1" applyAlignment="1">
      <alignment wrapText="1"/>
    </xf>
    <xf numFmtId="164" fontId="25" fillId="0" borderId="33" xfId="42" applyNumberFormat="1" applyFont="1" applyBorder="1" applyAlignment="1"/>
    <xf numFmtId="164" fontId="25" fillId="0" borderId="33" xfId="42" applyNumberFormat="1" applyFont="1" applyBorder="1" applyAlignment="1">
      <alignment vertical="center"/>
    </xf>
    <xf numFmtId="164" fontId="24" fillId="3" borderId="33" xfId="42" applyNumberFormat="1" applyFont="1" applyFill="1" applyBorder="1" applyAlignment="1">
      <alignment vertical="center"/>
    </xf>
    <xf numFmtId="164" fontId="26" fillId="0" borderId="33" xfId="42" applyNumberFormat="1" applyFont="1" applyBorder="1" applyAlignment="1"/>
    <xf numFmtId="164" fontId="25" fillId="0" borderId="12" xfId="42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164" fontId="25" fillId="0" borderId="38" xfId="42" applyNumberFormat="1" applyFont="1" applyBorder="1" applyAlignment="1"/>
    <xf numFmtId="164" fontId="1" fillId="0" borderId="39" xfId="42" applyNumberFormat="1" applyFont="1" applyBorder="1" applyAlignment="1"/>
    <xf numFmtId="164" fontId="1" fillId="0" borderId="40" xfId="42" applyNumberFormat="1" applyFont="1" applyBorder="1" applyAlignment="1"/>
    <xf numFmtId="0" fontId="0" fillId="0" borderId="29" xfId="0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24" fillId="2" borderId="12" xfId="42" applyNumberFormat="1" applyFont="1" applyFill="1" applyBorder="1" applyAlignment="1">
      <alignment vertical="center"/>
    </xf>
    <xf numFmtId="164" fontId="3" fillId="2" borderId="4" xfId="42" applyNumberFormat="1" applyFont="1" applyFill="1" applyBorder="1" applyAlignment="1">
      <alignment vertical="center"/>
    </xf>
    <xf numFmtId="164" fontId="3" fillId="2" borderId="5" xfId="42" applyNumberFormat="1" applyFont="1" applyFill="1" applyBorder="1" applyAlignment="1">
      <alignment vertic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393"/>
      <color rgb="FFFF818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sqref="A1:G24"/>
    </sheetView>
  </sheetViews>
  <sheetFormatPr defaultRowHeight="15" x14ac:dyDescent="0.25"/>
  <cols>
    <col min="1" max="1" width="19.7109375" customWidth="1"/>
    <col min="2" max="2" width="18.7109375" customWidth="1"/>
    <col min="3" max="3" width="18.5703125" customWidth="1"/>
    <col min="4" max="4" width="19.140625" customWidth="1"/>
    <col min="5" max="6" width="18.5703125" customWidth="1"/>
    <col min="7" max="7" width="18.7109375" customWidth="1"/>
  </cols>
  <sheetData>
    <row r="1" spans="1:7" ht="30" customHeight="1" x14ac:dyDescent="0.25">
      <c r="A1" s="62" t="s">
        <v>6</v>
      </c>
      <c r="B1" s="63"/>
      <c r="C1" s="63"/>
      <c r="D1" s="63"/>
      <c r="E1" s="63"/>
      <c r="F1" s="63"/>
      <c r="G1" s="1"/>
    </row>
    <row r="2" spans="1:7" ht="21" customHeight="1" x14ac:dyDescent="0.25">
      <c r="A2" s="1"/>
      <c r="B2" s="1"/>
      <c r="C2" s="1"/>
      <c r="D2" s="1"/>
      <c r="E2" s="1"/>
      <c r="F2" s="1"/>
      <c r="G2" s="1"/>
    </row>
    <row r="3" spans="1:7" ht="24" customHeight="1" x14ac:dyDescent="0.25">
      <c r="A3" s="64" t="s">
        <v>14</v>
      </c>
      <c r="B3" s="65"/>
      <c r="C3" s="65"/>
      <c r="D3" s="65"/>
      <c r="E3" s="65"/>
      <c r="F3" s="65"/>
      <c r="G3" s="1"/>
    </row>
    <row r="4" spans="1:7" ht="21" customHeight="1" thickBot="1" x14ac:dyDescent="0.3">
      <c r="A4" s="1"/>
      <c r="D4" s="1"/>
      <c r="E4" s="1"/>
      <c r="F4" s="1"/>
      <c r="G4" s="1"/>
    </row>
    <row r="5" spans="1:7" ht="21" customHeight="1" x14ac:dyDescent="0.25">
      <c r="A5" s="59"/>
      <c r="B5" s="59" t="s">
        <v>0</v>
      </c>
      <c r="C5" s="60"/>
      <c r="D5" s="60"/>
      <c r="E5" s="60"/>
      <c r="F5" s="60"/>
      <c r="G5" s="61"/>
    </row>
    <row r="6" spans="1:7" ht="21" customHeight="1" thickBot="1" x14ac:dyDescent="0.3">
      <c r="A6" s="66"/>
      <c r="B6" s="18">
        <v>2016</v>
      </c>
      <c r="C6" s="13">
        <v>2017</v>
      </c>
      <c r="D6" s="13">
        <v>2018</v>
      </c>
      <c r="E6" s="13">
        <v>2019</v>
      </c>
      <c r="F6" s="13">
        <v>2020</v>
      </c>
      <c r="G6" s="16">
        <v>2021</v>
      </c>
    </row>
    <row r="7" spans="1:7" ht="21" customHeight="1" x14ac:dyDescent="0.25">
      <c r="A7" s="21" t="s">
        <v>1</v>
      </c>
      <c r="B7" s="20">
        <v>14750652.199999999</v>
      </c>
      <c r="C7" s="7">
        <v>12892000</v>
      </c>
      <c r="D7" s="7">
        <f>C7*1.05</f>
        <v>13536600</v>
      </c>
      <c r="E7" s="7">
        <f t="shared" ref="E7:G7" si="0">D7*1.02</f>
        <v>13807332</v>
      </c>
      <c r="F7" s="7">
        <f t="shared" si="0"/>
        <v>14083478.640000001</v>
      </c>
      <c r="G7" s="10">
        <f t="shared" si="0"/>
        <v>14365148.212800002</v>
      </c>
    </row>
    <row r="8" spans="1:7" ht="21" customHeight="1" x14ac:dyDescent="0.25">
      <c r="A8" s="19" t="s">
        <v>2</v>
      </c>
      <c r="B8" s="17">
        <v>2806280.5</v>
      </c>
      <c r="C8" s="4">
        <f>2394934+895950</f>
        <v>3290884</v>
      </c>
      <c r="D8" s="4">
        <f t="shared" ref="D8" si="1">C8*1.02</f>
        <v>3356701.68</v>
      </c>
      <c r="E8" s="4">
        <f t="shared" ref="E8:G8" si="2">D8*1.02</f>
        <v>3423835.7136000004</v>
      </c>
      <c r="F8" s="4">
        <f t="shared" si="2"/>
        <v>3492312.4278720003</v>
      </c>
      <c r="G8" s="5">
        <f t="shared" si="2"/>
        <v>3562158.6764294403</v>
      </c>
    </row>
    <row r="9" spans="1:7" ht="21" customHeight="1" x14ac:dyDescent="0.25">
      <c r="A9" s="19" t="s">
        <v>3</v>
      </c>
      <c r="B9" s="17">
        <v>157800</v>
      </c>
      <c r="C9" s="4">
        <v>442800</v>
      </c>
      <c r="D9" s="4">
        <v>0</v>
      </c>
      <c r="E9" s="4">
        <v>0</v>
      </c>
      <c r="F9" s="4">
        <v>0</v>
      </c>
      <c r="G9" s="5">
        <v>0</v>
      </c>
    </row>
    <row r="10" spans="1:7" ht="21" customHeight="1" thickBot="1" x14ac:dyDescent="0.3">
      <c r="A10" s="14" t="s">
        <v>7</v>
      </c>
      <c r="B10" s="29">
        <v>7779959.0999999996</v>
      </c>
      <c r="C10" s="6">
        <v>1229600</v>
      </c>
      <c r="D10" s="6">
        <v>0</v>
      </c>
      <c r="E10" s="6">
        <v>0</v>
      </c>
      <c r="F10" s="6">
        <v>0</v>
      </c>
      <c r="G10" s="27">
        <v>0</v>
      </c>
    </row>
    <row r="11" spans="1:7" ht="21" customHeight="1" thickBot="1" x14ac:dyDescent="0.3">
      <c r="A11" s="12" t="s">
        <v>4</v>
      </c>
      <c r="B11" s="30">
        <f>SUM(B7:B10)</f>
        <v>25494691.799999997</v>
      </c>
      <c r="C11" s="31">
        <f>SUM(C7:C10)</f>
        <v>17855284</v>
      </c>
      <c r="D11" s="31">
        <f t="shared" ref="D11:G11" si="3">SUM(D7:D10)</f>
        <v>16893301.68</v>
      </c>
      <c r="E11" s="31">
        <f t="shared" si="3"/>
        <v>17231167.713600002</v>
      </c>
      <c r="F11" s="31">
        <f t="shared" si="3"/>
        <v>17575791.067872003</v>
      </c>
      <c r="G11" s="32">
        <f t="shared" si="3"/>
        <v>17927306.889229443</v>
      </c>
    </row>
    <row r="12" spans="1:7" ht="21" customHeight="1" x14ac:dyDescent="0.25">
      <c r="A12" s="2"/>
      <c r="B12" s="11"/>
      <c r="C12" s="11"/>
      <c r="D12" s="11"/>
      <c r="E12" s="11"/>
      <c r="F12" s="11"/>
      <c r="G12" s="11"/>
    </row>
    <row r="13" spans="1:7" ht="21" customHeight="1" thickBot="1" x14ac:dyDescent="0.3">
      <c r="A13" s="3"/>
      <c r="B13" s="11"/>
      <c r="C13" s="11"/>
      <c r="D13" s="11"/>
      <c r="E13" s="11"/>
      <c r="F13" s="11"/>
      <c r="G13" s="11"/>
    </row>
    <row r="14" spans="1:7" ht="21" customHeight="1" x14ac:dyDescent="0.25">
      <c r="A14" s="23" t="s">
        <v>10</v>
      </c>
      <c r="B14" s="25">
        <v>8753030</v>
      </c>
      <c r="C14" s="7">
        <v>11685153.73</v>
      </c>
      <c r="D14" s="7">
        <f>C14*1.02</f>
        <v>11918856.8046</v>
      </c>
      <c r="E14" s="7">
        <f t="shared" ref="E14:G14" si="4">D14*1.02</f>
        <v>12157233.940692</v>
      </c>
      <c r="F14" s="7">
        <f t="shared" si="4"/>
        <v>12400378.619505839</v>
      </c>
      <c r="G14" s="10">
        <f t="shared" si="4"/>
        <v>12648386.191895956</v>
      </c>
    </row>
    <row r="15" spans="1:7" ht="21" customHeight="1" thickBot="1" x14ac:dyDescent="0.3">
      <c r="A15" s="24" t="s">
        <v>11</v>
      </c>
      <c r="B15" s="26">
        <v>10732676.1</v>
      </c>
      <c r="C15" s="6">
        <v>13821000</v>
      </c>
      <c r="D15" s="6">
        <f>D11-D14+1/2*C20</f>
        <v>7797665.1503999988</v>
      </c>
      <c r="E15" s="6">
        <f t="shared" ref="E15:G15" si="5">E11-E14+1/2*D20</f>
        <v>6485543.9104080023</v>
      </c>
      <c r="F15" s="6">
        <f t="shared" si="5"/>
        <v>5881217.5171161639</v>
      </c>
      <c r="G15" s="27">
        <f t="shared" si="5"/>
        <v>5631823.2317084866</v>
      </c>
    </row>
    <row r="16" spans="1:7" ht="21" customHeight="1" thickBot="1" x14ac:dyDescent="0.3">
      <c r="A16" s="15" t="s">
        <v>5</v>
      </c>
      <c r="B16" s="28">
        <f t="shared" ref="B16:G16" si="6">B15+B14</f>
        <v>19485706.100000001</v>
      </c>
      <c r="C16" s="8">
        <f t="shared" si="6"/>
        <v>25506153.73</v>
      </c>
      <c r="D16" s="8">
        <f t="shared" si="6"/>
        <v>19716521.954999998</v>
      </c>
      <c r="E16" s="8">
        <f t="shared" si="6"/>
        <v>18642777.851100001</v>
      </c>
      <c r="F16" s="8">
        <f t="shared" si="6"/>
        <v>18281596.136622004</v>
      </c>
      <c r="G16" s="9">
        <f t="shared" si="6"/>
        <v>18280209.423604444</v>
      </c>
    </row>
    <row r="17" spans="1:7" x14ac:dyDescent="0.25">
      <c r="A17" s="1"/>
      <c r="B17" s="1"/>
      <c r="C17" s="1"/>
      <c r="D17" s="1"/>
      <c r="E17" s="1"/>
      <c r="F17" s="1"/>
      <c r="G17" s="1"/>
    </row>
    <row r="18" spans="1:7" ht="15.75" thickBot="1" x14ac:dyDescent="0.3">
      <c r="B18" s="22"/>
    </row>
    <row r="19" spans="1:7" x14ac:dyDescent="0.25">
      <c r="A19" s="35" t="s">
        <v>8</v>
      </c>
      <c r="B19" s="33">
        <f>B11-B16</f>
        <v>6008985.6999999955</v>
      </c>
      <c r="C19" s="33">
        <f t="shared" ref="C19" si="7">C11-C16</f>
        <v>-7650869.7300000004</v>
      </c>
      <c r="D19" s="33">
        <f>D11-D16</f>
        <v>-2823220.2749999985</v>
      </c>
      <c r="E19" s="33">
        <f t="shared" ref="E19:G19" si="8">E11-E16</f>
        <v>-1411610.1374999993</v>
      </c>
      <c r="F19" s="33">
        <f t="shared" si="8"/>
        <v>-705805.06875000149</v>
      </c>
      <c r="G19" s="34">
        <f t="shared" si="8"/>
        <v>-352902.53437500075</v>
      </c>
    </row>
    <row r="20" spans="1:7" ht="30.75" thickBot="1" x14ac:dyDescent="0.3">
      <c r="A20" s="36" t="s">
        <v>9</v>
      </c>
      <c r="B20" s="37">
        <v>13297310.279999999</v>
      </c>
      <c r="C20" s="37">
        <f>C19+B20</f>
        <v>5646440.5499999989</v>
      </c>
      <c r="D20" s="37">
        <f t="shared" ref="D20:G20" si="9">D19+C20</f>
        <v>2823220.2750000004</v>
      </c>
      <c r="E20" s="37">
        <f t="shared" si="9"/>
        <v>1411610.1375000011</v>
      </c>
      <c r="F20" s="37">
        <f t="shared" si="9"/>
        <v>705805.06874999963</v>
      </c>
      <c r="G20" s="38">
        <f t="shared" si="9"/>
        <v>352902.53437499888</v>
      </c>
    </row>
    <row r="21" spans="1:7" x14ac:dyDescent="0.25">
      <c r="B21" s="22" t="s">
        <v>12</v>
      </c>
      <c r="C21" s="22" t="s">
        <v>13</v>
      </c>
    </row>
    <row r="22" spans="1:7" x14ac:dyDescent="0.25">
      <c r="A22" s="22" t="s">
        <v>15</v>
      </c>
      <c r="B22" s="39"/>
    </row>
    <row r="23" spans="1:7" x14ac:dyDescent="0.25">
      <c r="A23" s="67" t="s">
        <v>16</v>
      </c>
      <c r="B23" s="67"/>
      <c r="C23" s="67"/>
      <c r="D23" s="67"/>
      <c r="E23" s="67"/>
      <c r="F23" s="67"/>
      <c r="G23" s="67"/>
    </row>
    <row r="24" spans="1:7" x14ac:dyDescent="0.25">
      <c r="A24" s="67"/>
      <c r="B24" s="67"/>
      <c r="C24" s="67"/>
      <c r="D24" s="67"/>
      <c r="E24" s="67"/>
      <c r="F24" s="67"/>
      <c r="G24" s="67"/>
    </row>
  </sheetData>
  <mergeCells count="5">
    <mergeCell ref="B5:G5"/>
    <mergeCell ref="A1:F1"/>
    <mergeCell ref="A3:F3"/>
    <mergeCell ref="A5:A6"/>
    <mergeCell ref="A23:G2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tabSelected="1" workbookViewId="0">
      <selection activeCell="M18" sqref="M18"/>
    </sheetView>
  </sheetViews>
  <sheetFormatPr defaultRowHeight="15" x14ac:dyDescent="0.25"/>
  <cols>
    <col min="1" max="1" width="9.140625" style="22"/>
    <col min="2" max="2" width="30.85546875" customWidth="1"/>
    <col min="3" max="9" width="16.140625" bestFit="1" customWidth="1"/>
  </cols>
  <sheetData>
    <row r="1" spans="2:9" s="22" customFormat="1" ht="33.75" x14ac:dyDescent="0.5">
      <c r="B1" s="68"/>
      <c r="C1" s="68"/>
      <c r="D1" s="68"/>
      <c r="E1" s="68"/>
      <c r="F1" s="68"/>
      <c r="G1" s="68"/>
    </row>
    <row r="2" spans="2:9" ht="26.25" customHeight="1" x14ac:dyDescent="0.25">
      <c r="B2" s="62" t="s">
        <v>6</v>
      </c>
      <c r="C2" s="63"/>
      <c r="D2" s="63"/>
      <c r="E2" s="63"/>
      <c r="F2" s="63"/>
      <c r="G2" s="63"/>
    </row>
    <row r="3" spans="2:9" x14ac:dyDescent="0.25">
      <c r="B3" s="1"/>
      <c r="C3" s="1"/>
      <c r="D3" s="1"/>
      <c r="E3" s="1"/>
      <c r="F3" s="1"/>
      <c r="G3" s="1"/>
    </row>
    <row r="4" spans="2:9" ht="20.25" x14ac:dyDescent="0.25">
      <c r="B4" s="64" t="s">
        <v>17</v>
      </c>
      <c r="C4" s="65"/>
      <c r="D4" s="65"/>
      <c r="E4" s="65"/>
      <c r="F4" s="65"/>
      <c r="G4" s="65"/>
    </row>
    <row r="5" spans="2:9" ht="15.75" thickBot="1" x14ac:dyDescent="0.3">
      <c r="B5" s="1"/>
      <c r="C5" s="22"/>
      <c r="D5" s="22"/>
      <c r="E5" s="1"/>
      <c r="F5" s="1"/>
      <c r="G5" s="1"/>
    </row>
    <row r="6" spans="2:9" ht="15.75" thickBot="1" x14ac:dyDescent="0.3">
      <c r="B6" s="73"/>
      <c r="C6" s="74">
        <v>2017</v>
      </c>
      <c r="D6" s="75">
        <v>2018</v>
      </c>
      <c r="E6" s="75">
        <v>2019</v>
      </c>
      <c r="F6" s="75">
        <v>2020</v>
      </c>
      <c r="G6" s="75">
        <v>2021</v>
      </c>
      <c r="H6" s="75">
        <v>2022</v>
      </c>
      <c r="I6" s="76">
        <v>2023</v>
      </c>
    </row>
    <row r="7" spans="2:9" x14ac:dyDescent="0.25">
      <c r="B7" s="21" t="s">
        <v>1</v>
      </c>
      <c r="C7" s="53">
        <v>16258022.689999999</v>
      </c>
      <c r="D7" s="42">
        <f>14662000</f>
        <v>14662000</v>
      </c>
      <c r="E7" s="42">
        <f>D7*1.03</f>
        <v>15101860</v>
      </c>
      <c r="F7" s="42">
        <f t="shared" ref="F7:G7" si="0">E7*1.03</f>
        <v>15554915.800000001</v>
      </c>
      <c r="G7" s="42">
        <f t="shared" si="0"/>
        <v>16021563.274000002</v>
      </c>
      <c r="H7" s="42">
        <f t="shared" ref="H7:I7" si="1">G7*1.03</f>
        <v>16502210.172220003</v>
      </c>
      <c r="I7" s="43">
        <f t="shared" si="1"/>
        <v>16997276.477386605</v>
      </c>
    </row>
    <row r="8" spans="2:9" ht="15" customHeight="1" x14ac:dyDescent="0.25">
      <c r="B8" s="19" t="s">
        <v>2</v>
      </c>
      <c r="C8" s="53">
        <v>2404076</v>
      </c>
      <c r="D8" s="42">
        <v>2164380</v>
      </c>
      <c r="E8" s="42">
        <f>D8*1.03</f>
        <v>2229311.4</v>
      </c>
      <c r="F8" s="42">
        <f t="shared" ref="F8:G8" si="2">E8*1.03</f>
        <v>2296190.7420000001</v>
      </c>
      <c r="G8" s="42">
        <f t="shared" si="2"/>
        <v>2365076.4642600003</v>
      </c>
      <c r="H8" s="42">
        <f t="shared" ref="H8:I8" si="3">G8*1.03</f>
        <v>2436028.7581878002</v>
      </c>
      <c r="I8" s="43">
        <f t="shared" si="3"/>
        <v>2509109.6209334345</v>
      </c>
    </row>
    <row r="9" spans="2:9" x14ac:dyDescent="0.25">
      <c r="B9" s="19" t="s">
        <v>3</v>
      </c>
      <c r="C9" s="53">
        <v>45000</v>
      </c>
      <c r="D9" s="42">
        <v>442800</v>
      </c>
      <c r="E9" s="42">
        <v>0</v>
      </c>
      <c r="F9" s="42">
        <v>0</v>
      </c>
      <c r="G9" s="42">
        <v>0</v>
      </c>
      <c r="H9" s="42">
        <v>0</v>
      </c>
      <c r="I9" s="43">
        <v>0</v>
      </c>
    </row>
    <row r="10" spans="2:9" ht="15.75" thickBot="1" x14ac:dyDescent="0.3">
      <c r="B10" s="14" t="s">
        <v>7</v>
      </c>
      <c r="C10" s="53">
        <v>894977</v>
      </c>
      <c r="D10" s="42">
        <v>2302581</v>
      </c>
      <c r="E10" s="42"/>
      <c r="F10" s="42">
        <v>0</v>
      </c>
      <c r="G10" s="42">
        <v>0</v>
      </c>
      <c r="H10" s="42">
        <v>0</v>
      </c>
      <c r="I10" s="43">
        <v>0</v>
      </c>
    </row>
    <row r="11" spans="2:9" ht="15.75" thickBot="1" x14ac:dyDescent="0.3">
      <c r="B11" s="12" t="s">
        <v>4</v>
      </c>
      <c r="C11" s="77">
        <f>SUM(C7:C10)</f>
        <v>19602075.689999998</v>
      </c>
      <c r="D11" s="78">
        <f t="shared" ref="D11:G11" si="4">SUM(D7:D10)</f>
        <v>19571761</v>
      </c>
      <c r="E11" s="78">
        <f t="shared" si="4"/>
        <v>17331171.399999999</v>
      </c>
      <c r="F11" s="78">
        <f t="shared" si="4"/>
        <v>17851106.541999999</v>
      </c>
      <c r="G11" s="78">
        <f t="shared" si="4"/>
        <v>18386639.738260001</v>
      </c>
      <c r="H11" s="78">
        <f t="shared" ref="H11" si="5">SUM(H7:H10)</f>
        <v>18938238.930407804</v>
      </c>
      <c r="I11" s="79">
        <f t="shared" ref="I11" si="6">SUM(I7:I10)</f>
        <v>19506386.098320041</v>
      </c>
    </row>
    <row r="12" spans="2:9" ht="15" customHeight="1" x14ac:dyDescent="0.25">
      <c r="B12" s="69"/>
      <c r="C12" s="70"/>
      <c r="D12" s="71"/>
      <c r="E12" s="71"/>
      <c r="F12" s="71"/>
      <c r="G12" s="71"/>
      <c r="H12" s="71"/>
      <c r="I12" s="72"/>
    </row>
    <row r="13" spans="2:9" ht="15.75" thickBot="1" x14ac:dyDescent="0.3">
      <c r="B13" s="3"/>
      <c r="C13" s="54"/>
      <c r="D13" s="48"/>
      <c r="E13" s="48"/>
      <c r="F13" s="48"/>
      <c r="G13" s="48"/>
      <c r="H13" s="48"/>
      <c r="I13" s="50"/>
    </row>
    <row r="14" spans="2:9" x14ac:dyDescent="0.25">
      <c r="B14" s="23" t="s">
        <v>10</v>
      </c>
      <c r="C14" s="55">
        <v>9845685.2699999996</v>
      </c>
      <c r="D14" s="42">
        <v>11197300</v>
      </c>
      <c r="E14" s="42">
        <v>8000000</v>
      </c>
      <c r="F14" s="42">
        <v>8000000</v>
      </c>
      <c r="G14" s="42">
        <v>8000000</v>
      </c>
      <c r="H14" s="42">
        <v>8000000</v>
      </c>
      <c r="I14" s="43">
        <v>8000000</v>
      </c>
    </row>
    <row r="15" spans="2:9" ht="15.75" thickBot="1" x14ac:dyDescent="0.3">
      <c r="B15" s="24" t="s">
        <v>11</v>
      </c>
      <c r="C15" s="55">
        <v>8775705.6199999992</v>
      </c>
      <c r="D15" s="42">
        <v>17325000</v>
      </c>
      <c r="E15" s="42">
        <v>35000000</v>
      </c>
      <c r="F15" s="42">
        <v>5000000</v>
      </c>
      <c r="G15" s="42">
        <v>5000000</v>
      </c>
      <c r="H15" s="42">
        <v>5000000</v>
      </c>
      <c r="I15" s="43">
        <v>5000000</v>
      </c>
    </row>
    <row r="16" spans="2:9" ht="15.75" thickBot="1" x14ac:dyDescent="0.3">
      <c r="B16" s="15" t="s">
        <v>5</v>
      </c>
      <c r="C16" s="56">
        <f>SUM(C14:C15)</f>
        <v>18621390.890000001</v>
      </c>
      <c r="D16" s="46">
        <f t="shared" ref="D16:G16" si="7">SUM(D14:D15)</f>
        <v>28522300</v>
      </c>
      <c r="E16" s="46">
        <f t="shared" si="7"/>
        <v>43000000</v>
      </c>
      <c r="F16" s="46">
        <f t="shared" si="7"/>
        <v>13000000</v>
      </c>
      <c r="G16" s="46">
        <f t="shared" si="7"/>
        <v>13000000</v>
      </c>
      <c r="H16" s="46">
        <f t="shared" ref="H16" si="8">SUM(H14:H15)</f>
        <v>13000000</v>
      </c>
      <c r="I16" s="51">
        <f t="shared" ref="I16" si="9">SUM(I14:I15)</f>
        <v>13000000</v>
      </c>
    </row>
    <row r="17" spans="2:9" x14ac:dyDescent="0.25">
      <c r="B17" s="1"/>
      <c r="C17" s="54"/>
      <c r="D17" s="48"/>
      <c r="E17" s="48"/>
      <c r="F17" s="48"/>
      <c r="G17" s="48"/>
      <c r="H17" s="48"/>
      <c r="I17" s="50"/>
    </row>
    <row r="18" spans="2:9" ht="15.75" thickBot="1" x14ac:dyDescent="0.3">
      <c r="B18" s="47" t="s">
        <v>21</v>
      </c>
      <c r="C18" s="57"/>
      <c r="D18" s="49"/>
      <c r="E18" s="49">
        <f>IF((D20+E19)&gt;0,0,D20+E19)</f>
        <v>-20341372.120000001</v>
      </c>
      <c r="F18" s="49">
        <f t="shared" ref="F18:G18" si="10">IF((E18+F19)&gt;0,0,E18+F19)</f>
        <v>-15490265.578000002</v>
      </c>
      <c r="G18" s="49">
        <f t="shared" si="10"/>
        <v>-10103625.839740001</v>
      </c>
      <c r="H18" s="49">
        <f>IF((G18+H19)&gt;0,0,G18+H19)</f>
        <v>-4165386.9093321972</v>
      </c>
      <c r="I18" s="52">
        <f>IF((H18+I19)&gt;0,0,H18+I19)</f>
        <v>0</v>
      </c>
    </row>
    <row r="19" spans="2:9" x14ac:dyDescent="0.25">
      <c r="B19" s="40" t="s">
        <v>8</v>
      </c>
      <c r="C19" s="55">
        <f>C11-C16</f>
        <v>980684.79999999702</v>
      </c>
      <c r="D19" s="42">
        <f>D11-D16</f>
        <v>-8950539</v>
      </c>
      <c r="E19" s="42">
        <f t="shared" ref="E19:G19" si="11">E11-E16</f>
        <v>-25668828.600000001</v>
      </c>
      <c r="F19" s="42">
        <f t="shared" si="11"/>
        <v>4851106.5419999994</v>
      </c>
      <c r="G19" s="42">
        <f t="shared" si="11"/>
        <v>5386639.7382600009</v>
      </c>
      <c r="H19" s="42">
        <f t="shared" ref="H19:I19" si="12">H11-H16</f>
        <v>5938238.9304078035</v>
      </c>
      <c r="I19" s="43">
        <f t="shared" si="12"/>
        <v>6506386.0983200409</v>
      </c>
    </row>
    <row r="20" spans="2:9" ht="30.75" thickBot="1" x14ac:dyDescent="0.3">
      <c r="B20" s="41" t="s">
        <v>9</v>
      </c>
      <c r="C20" s="58">
        <v>14277995.48</v>
      </c>
      <c r="D20" s="44">
        <f>D19+C20</f>
        <v>5327456.4800000004</v>
      </c>
      <c r="E20" s="44">
        <f>IF((E19+D18)&lt;0,0,(E19+D18))</f>
        <v>0</v>
      </c>
      <c r="F20" s="44">
        <f>IF((F19+E18)&lt;0,0,(F19+E18+E20))</f>
        <v>0</v>
      </c>
      <c r="G20" s="44">
        <f t="shared" ref="G20:I20" si="13">IF((G19+F18)&lt;0,0,(G19+F18+F20))</f>
        <v>0</v>
      </c>
      <c r="H20" s="44">
        <f t="shared" si="13"/>
        <v>0</v>
      </c>
      <c r="I20" s="45">
        <f t="shared" si="13"/>
        <v>2340999.1889878437</v>
      </c>
    </row>
    <row r="21" spans="2:9" x14ac:dyDescent="0.25">
      <c r="B21" s="22"/>
      <c r="C21" s="22"/>
      <c r="D21" s="22"/>
      <c r="E21" s="22"/>
      <c r="F21" s="22"/>
      <c r="G21" s="22"/>
    </row>
    <row r="22" spans="2:9" ht="32.25" customHeight="1" x14ac:dyDescent="0.25">
      <c r="B22" s="67" t="s">
        <v>19</v>
      </c>
      <c r="C22" s="67"/>
      <c r="D22" s="67"/>
      <c r="E22" s="67"/>
      <c r="F22" s="67"/>
      <c r="G22" s="67"/>
      <c r="H22" s="67"/>
      <c r="I22" s="67"/>
    </row>
    <row r="23" spans="2:9" ht="45.75" customHeight="1" x14ac:dyDescent="0.25">
      <c r="B23" s="67" t="s">
        <v>20</v>
      </c>
      <c r="C23" s="67"/>
      <c r="D23" s="67"/>
      <c r="E23" s="67"/>
      <c r="F23" s="67"/>
      <c r="G23" s="67"/>
      <c r="H23" s="67"/>
      <c r="I23" s="67"/>
    </row>
    <row r="24" spans="2:9" x14ac:dyDescent="0.25">
      <c r="E24" s="22"/>
    </row>
    <row r="25" spans="2:9" x14ac:dyDescent="0.25">
      <c r="B25" s="22" t="s">
        <v>18</v>
      </c>
    </row>
  </sheetData>
  <mergeCells count="5">
    <mergeCell ref="B23:I23"/>
    <mergeCell ref="B22:I22"/>
    <mergeCell ref="B1:G1"/>
    <mergeCell ref="B2:G2"/>
    <mergeCell ref="B4:G4"/>
  </mergeCells>
  <conditionalFormatting sqref="E18:I18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Místostarosta</dc:creator>
  <cp:lastModifiedBy>Starosta</cp:lastModifiedBy>
  <cp:lastPrinted>2017-05-02T17:34:54Z</cp:lastPrinted>
  <dcterms:created xsi:type="dcterms:W3CDTF">2015-02-11T13:30:27Z</dcterms:created>
  <dcterms:modified xsi:type="dcterms:W3CDTF">2018-02-21T11:15:08Z</dcterms:modified>
</cp:coreProperties>
</file>