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tsvr2\tntdata2\MMR\Podpora obnovy a rozvoje venkova 2017\DT č. 6 - sportoviště pro ZŠ\Středokluky\VŘ\"/>
    </mc:Choice>
  </mc:AlternateContent>
  <bookViews>
    <workbookView xWindow="-330" yWindow="180" windowWidth="14940" windowHeight="9150"/>
  </bookViews>
  <sheets>
    <sheet name="List1" sheetId="1" r:id="rId1"/>
  </sheets>
  <calcPr calcId="152511" iterateDelta="1E-4"/>
</workbook>
</file>

<file path=xl/calcChain.xml><?xml version="1.0" encoding="utf-8"?>
<calcChain xmlns="http://schemas.openxmlformats.org/spreadsheetml/2006/main">
  <c r="I194" i="1" l="1"/>
  <c r="J72" i="1"/>
  <c r="J37" i="1"/>
  <c r="A247" i="1"/>
  <c r="A212" i="1"/>
  <c r="I223" i="1"/>
  <c r="I222" i="1"/>
  <c r="I221" i="1"/>
  <c r="I220" i="1"/>
  <c r="I219" i="1"/>
  <c r="I218" i="1"/>
  <c r="I217" i="1"/>
  <c r="I245" i="1" s="1"/>
  <c r="N31" i="1" s="1"/>
  <c r="I193" i="1"/>
  <c r="I192" i="1"/>
  <c r="I191" i="1"/>
  <c r="I190" i="1"/>
  <c r="I189" i="1"/>
  <c r="I188" i="1"/>
  <c r="I187" i="1"/>
  <c r="I184" i="1"/>
  <c r="I185" i="1"/>
  <c r="I186" i="1"/>
  <c r="I183" i="1"/>
  <c r="I182" i="1"/>
  <c r="I167" i="1"/>
  <c r="I168" i="1"/>
  <c r="I169" i="1"/>
  <c r="I166" i="1"/>
  <c r="I165" i="1"/>
  <c r="I164" i="1"/>
  <c r="I161" i="1"/>
  <c r="I162" i="1" s="1"/>
  <c r="I154" i="1"/>
  <c r="F154" i="1"/>
  <c r="G153" i="1"/>
  <c r="I153" i="1" s="1"/>
  <c r="I151" i="1"/>
  <c r="I150" i="1"/>
  <c r="I149" i="1"/>
  <c r="I148" i="1"/>
  <c r="I125" i="1"/>
  <c r="I124" i="1"/>
  <c r="I123" i="1"/>
  <c r="I121" i="1"/>
  <c r="I122" i="1"/>
  <c r="I120" i="1"/>
  <c r="I101" i="1"/>
  <c r="I99" i="1"/>
  <c r="I98" i="1"/>
  <c r="I95" i="1"/>
  <c r="I94" i="1"/>
  <c r="I88" i="1"/>
  <c r="I87" i="1"/>
  <c r="I57" i="1"/>
  <c r="I56" i="1"/>
  <c r="I47" i="1"/>
  <c r="I48" i="1"/>
  <c r="I26" i="1"/>
  <c r="I25" i="1"/>
  <c r="F24" i="1"/>
  <c r="G24" i="1"/>
  <c r="F23" i="1"/>
  <c r="I23" i="1"/>
  <c r="F22" i="1"/>
  <c r="G22" i="1"/>
  <c r="F21" i="1"/>
  <c r="G21" i="1"/>
  <c r="F20" i="1"/>
  <c r="G20" i="1"/>
  <c r="F19" i="1"/>
  <c r="G19" i="1"/>
  <c r="A20" i="1"/>
  <c r="A21" i="1"/>
  <c r="A22" i="1" s="1"/>
  <c r="A23" i="1" s="1"/>
  <c r="A24" i="1" s="1"/>
  <c r="A25" i="1" s="1"/>
  <c r="A26" i="1" s="1"/>
  <c r="I16" i="1"/>
  <c r="I15" i="1"/>
  <c r="I13" i="1"/>
  <c r="I11" i="1"/>
  <c r="A218" i="1"/>
  <c r="A219" i="1" s="1"/>
  <c r="A220" i="1" s="1"/>
  <c r="A221" i="1" s="1"/>
  <c r="A222" i="1" s="1"/>
  <c r="A223" i="1" s="1"/>
  <c r="G158" i="1"/>
  <c r="I158" i="1" s="1"/>
  <c r="I159" i="1" s="1"/>
  <c r="G155" i="1"/>
  <c r="I155" i="1" s="1"/>
  <c r="G154" i="1"/>
  <c r="F152" i="1"/>
  <c r="G152" i="1"/>
  <c r="I152" i="1" s="1"/>
  <c r="F149" i="1"/>
  <c r="G149" i="1"/>
  <c r="F148" i="1"/>
  <c r="G148" i="1"/>
  <c r="A149" i="1"/>
  <c r="A150" i="1"/>
  <c r="A151" i="1" s="1"/>
  <c r="A152" i="1" s="1"/>
  <c r="A153" i="1" s="1"/>
  <c r="A154" i="1" s="1"/>
  <c r="A155" i="1" s="1"/>
  <c r="G117" i="1"/>
  <c r="I117" i="1" s="1"/>
  <c r="I118" i="1" s="1"/>
  <c r="A113" i="1"/>
  <c r="A121" i="1"/>
  <c r="A122" i="1" s="1"/>
  <c r="A123" i="1" s="1"/>
  <c r="A124" i="1" s="1"/>
  <c r="A125" i="1" s="1"/>
  <c r="C120" i="1"/>
  <c r="F102" i="1"/>
  <c r="I102" i="1" s="1"/>
  <c r="F101" i="1"/>
  <c r="G101" i="1"/>
  <c r="F100" i="1"/>
  <c r="I100" i="1" s="1"/>
  <c r="G100" i="1"/>
  <c r="F99" i="1"/>
  <c r="G99" i="1"/>
  <c r="A93" i="1"/>
  <c r="C93" i="1"/>
  <c r="F93" i="1" s="1"/>
  <c r="C87" i="1"/>
  <c r="A88" i="1"/>
  <c r="A89" i="1" s="1"/>
  <c r="F84" i="1"/>
  <c r="G84" i="1" s="1"/>
  <c r="F83" i="1"/>
  <c r="G83" i="1" s="1"/>
  <c r="F82" i="1"/>
  <c r="G82" i="1" s="1"/>
  <c r="F80" i="1"/>
  <c r="G80" i="1" s="1"/>
  <c r="F81" i="1"/>
  <c r="G81" i="1" s="1"/>
  <c r="I81" i="1" s="1"/>
  <c r="A81" i="1"/>
  <c r="A82" i="1"/>
  <c r="A83" i="1" s="1"/>
  <c r="A84" i="1" s="1"/>
  <c r="A78" i="1"/>
  <c r="F77" i="1"/>
  <c r="I77" i="1" s="1"/>
  <c r="I78" i="1" s="1"/>
  <c r="L7" i="1" s="1"/>
  <c r="F51" i="1"/>
  <c r="G51" i="1" s="1"/>
  <c r="F52" i="1"/>
  <c r="G52" i="1" s="1"/>
  <c r="F53" i="1"/>
  <c r="G53" i="1" s="1"/>
  <c r="F54" i="1"/>
  <c r="G54" i="1" s="1"/>
  <c r="F55" i="1"/>
  <c r="G55" i="1" s="1"/>
  <c r="F50" i="1"/>
  <c r="G50" i="1" s="1"/>
  <c r="D42" i="1"/>
  <c r="F42" i="1" s="1"/>
  <c r="G42" i="1" s="1"/>
  <c r="G43" i="1" s="1"/>
  <c r="I43" i="1" s="1"/>
  <c r="F46" i="1"/>
  <c r="I46" i="1"/>
  <c r="A43" i="1"/>
  <c r="A44" i="1"/>
  <c r="A45" i="1" s="1"/>
  <c r="A46" i="1" s="1"/>
  <c r="A47" i="1" s="1"/>
  <c r="A48" i="1" s="1"/>
  <c r="A52" i="1"/>
  <c r="A53" i="1"/>
  <c r="A54" i="1" s="1"/>
  <c r="A55" i="1" s="1"/>
  <c r="A57" i="1"/>
  <c r="F114" i="1"/>
  <c r="G114" i="1" s="1"/>
  <c r="F112" i="1"/>
  <c r="G112" i="1" s="1"/>
  <c r="A177" i="1"/>
  <c r="A142" i="1"/>
  <c r="A106" i="1"/>
  <c r="F14" i="1"/>
  <c r="G14" i="1" s="1"/>
  <c r="I14" i="1" s="1"/>
  <c r="C12" i="1"/>
  <c r="I12" i="1"/>
  <c r="F9" i="1"/>
  <c r="G9" i="1"/>
  <c r="G10" i="1" s="1"/>
  <c r="I10" i="1" s="1"/>
  <c r="F7" i="1"/>
  <c r="G7" i="1"/>
  <c r="G8" i="1" s="1"/>
  <c r="I8" i="1" s="1"/>
  <c r="B214" i="1"/>
  <c r="B179" i="1"/>
  <c r="B144" i="1"/>
  <c r="B108" i="1"/>
  <c r="B73" i="1"/>
  <c r="B38" i="1"/>
  <c r="I247" i="1"/>
  <c r="I177" i="1"/>
  <c r="O71" i="1"/>
  <c r="O36" i="1"/>
  <c r="O1" i="1"/>
  <c r="I212" i="1"/>
  <c r="I142" i="1"/>
  <c r="I106" i="1"/>
  <c r="O72" i="1"/>
  <c r="O37" i="1"/>
  <c r="O2" i="1"/>
  <c r="I143" i="1"/>
  <c r="I107" i="1"/>
  <c r="I72" i="1"/>
  <c r="I37" i="1"/>
  <c r="M17" i="1"/>
  <c r="A8" i="1"/>
  <c r="A9" i="1"/>
  <c r="A10" i="1" s="1"/>
  <c r="A11" i="1" s="1"/>
  <c r="A12" i="1" s="1"/>
  <c r="A13" i="1"/>
  <c r="A14" i="1" s="1"/>
  <c r="A15" i="1" s="1"/>
  <c r="A16" i="1" s="1"/>
  <c r="J1" i="1"/>
  <c r="J36" i="1"/>
  <c r="A36" i="1"/>
  <c r="A71" i="1" s="1"/>
  <c r="J71" i="1" s="1"/>
  <c r="M19" i="1"/>
  <c r="M22" i="1"/>
  <c r="M21" i="1"/>
  <c r="M28" i="1"/>
  <c r="I80" i="1"/>
  <c r="I82" i="1"/>
  <c r="I24" i="1"/>
  <c r="I21" i="1"/>
  <c r="I22" i="1"/>
  <c r="I50" i="1"/>
  <c r="I19" i="1"/>
  <c r="I7" i="1"/>
  <c r="I20" i="1"/>
  <c r="I9" i="1"/>
  <c r="I42" i="1"/>
  <c r="I51" i="1"/>
  <c r="C89" i="1"/>
  <c r="F87" i="1"/>
  <c r="C92" i="1"/>
  <c r="F92" i="1" s="1"/>
  <c r="I92" i="1" s="1"/>
  <c r="G92" i="1"/>
  <c r="F89" i="1"/>
  <c r="G89" i="1"/>
  <c r="I89" i="1"/>
  <c r="I93" i="1" l="1"/>
  <c r="G93" i="1"/>
  <c r="I112" i="1"/>
  <c r="G113" i="1"/>
  <c r="I113" i="1" s="1"/>
  <c r="I115" i="1" s="1"/>
  <c r="I114" i="1"/>
  <c r="I90" i="1"/>
  <c r="D44" i="1"/>
  <c r="F44" i="1" s="1"/>
  <c r="I55" i="1"/>
  <c r="I52" i="1"/>
  <c r="I54" i="1"/>
  <c r="I58" i="1" s="1"/>
  <c r="I53" i="1"/>
  <c r="I84" i="1"/>
  <c r="I83" i="1"/>
  <c r="I211" i="1"/>
  <c r="N30" i="1" s="1"/>
  <c r="N35" i="1" s="1"/>
  <c r="M42" i="1" s="1"/>
  <c r="M67" i="1" s="1"/>
  <c r="M68" i="1" s="1"/>
  <c r="I170" i="1"/>
  <c r="M27" i="1" s="1"/>
  <c r="M35" i="1" s="1"/>
  <c r="M45" i="1" s="1"/>
  <c r="I156" i="1"/>
  <c r="I126" i="1"/>
  <c r="L9" i="1"/>
  <c r="I103" i="1"/>
  <c r="I96" i="1"/>
  <c r="L13" i="1" s="1"/>
  <c r="I85" i="1"/>
  <c r="I27" i="1"/>
  <c r="I17" i="1"/>
  <c r="L10" i="1" l="1"/>
  <c r="G44" i="1"/>
  <c r="G45" i="1" s="1"/>
  <c r="I45" i="1" s="1"/>
  <c r="I44" i="1"/>
  <c r="L11" i="1"/>
  <c r="L12" i="1"/>
  <c r="I49" i="1" l="1"/>
  <c r="L8" i="1" s="1"/>
  <c r="L35" i="1" s="1"/>
  <c r="M44" i="1" s="1"/>
  <c r="M43" i="1" l="1"/>
  <c r="M65" i="1" s="1"/>
  <c r="M66" i="1" s="1"/>
  <c r="M70" i="1" s="1"/>
  <c r="M46" i="1"/>
  <c r="M49" i="1" s="1"/>
  <c r="M62" i="1" s="1"/>
</calcChain>
</file>

<file path=xl/sharedStrings.xml><?xml version="1.0" encoding="utf-8"?>
<sst xmlns="http://schemas.openxmlformats.org/spreadsheetml/2006/main" count="418" uniqueCount="226">
  <si>
    <t>Pol.</t>
  </si>
  <si>
    <t>Popis</t>
  </si>
  <si>
    <t>Plocha</t>
  </si>
  <si>
    <t>J.cena</t>
  </si>
  <si>
    <t>Cena</t>
  </si>
  <si>
    <t>č.</t>
  </si>
  <si>
    <t>(m)</t>
  </si>
  <si>
    <t>(m2)</t>
  </si>
  <si>
    <t>Kč/m.j.</t>
  </si>
  <si>
    <t>Kč</t>
  </si>
  <si>
    <t xml:space="preserve"> </t>
  </si>
  <si>
    <t>Stavební díl</t>
  </si>
  <si>
    <t>HSV</t>
  </si>
  <si>
    <t>PSV</t>
  </si>
  <si>
    <t>HZS</t>
  </si>
  <si>
    <t>M21</t>
  </si>
  <si>
    <t>CELKEM OBJEKT</t>
  </si>
  <si>
    <t>REKAPITULACE STAVEBNÍCH DÍLŮ</t>
  </si>
  <si>
    <t>VEDLEJŠÍ ROZPOČTOVÉ NÁKLADY</t>
  </si>
  <si>
    <t>KRYCÍ LIST ROZPOČTU</t>
  </si>
  <si>
    <t>HLAVA II. A III.</t>
  </si>
  <si>
    <t>ZRN</t>
  </si>
  <si>
    <t>Dodávka celkem</t>
  </si>
  <si>
    <t>Montáž celkem</t>
  </si>
  <si>
    <t>HSV celkem</t>
  </si>
  <si>
    <t>PSV celkem</t>
  </si>
  <si>
    <t>ZRN celkem</t>
  </si>
  <si>
    <t>RN HLAVA II. A III.</t>
  </si>
  <si>
    <t>VRN</t>
  </si>
  <si>
    <t>Zařízení staveniště</t>
  </si>
  <si>
    <t>Mimostaveništní doprava</t>
  </si>
  <si>
    <t>Územní vlivy</t>
  </si>
  <si>
    <t>Kompletační činnost</t>
  </si>
  <si>
    <t>Skládkovné</t>
  </si>
  <si>
    <t>Provozní vlivy</t>
  </si>
  <si>
    <t>Ostatní vlivy</t>
  </si>
  <si>
    <t>VRN celkem</t>
  </si>
  <si>
    <t>ZRN+VRN+HZS</t>
  </si>
  <si>
    <t>Základ pro DPH</t>
  </si>
  <si>
    <t>0 % činí:</t>
  </si>
  <si>
    <t>DPH</t>
  </si>
  <si>
    <t>Elektromontáže</t>
  </si>
  <si>
    <t>Stavba:</t>
  </si>
  <si>
    <t>Projektant:</t>
  </si>
  <si>
    <t>Objednatel:</t>
  </si>
  <si>
    <t>Počet listů:</t>
  </si>
  <si>
    <t>Zpracovatel:</t>
  </si>
  <si>
    <t>Datum:</t>
  </si>
  <si>
    <t>N</t>
  </si>
  <si>
    <t>-</t>
  </si>
  <si>
    <t>Ing. Radek Belza</t>
  </si>
  <si>
    <t>21 % činí:</t>
  </si>
  <si>
    <t>JKSO</t>
  </si>
  <si>
    <t>Délka/Ks</t>
  </si>
  <si>
    <t>Šířka/Ks</t>
  </si>
  <si>
    <t>Výška</t>
  </si>
  <si>
    <t>Objem</t>
  </si>
  <si>
    <t>(m3)</t>
  </si>
  <si>
    <t>Zemní práce celkem</t>
  </si>
  <si>
    <t>1 Zemní práce</t>
  </si>
  <si>
    <t>Stavební díl + číslo Třídníku stavebních konstrukcí a prací</t>
  </si>
  <si>
    <t>M21 Elektromontáže</t>
  </si>
  <si>
    <t>Elektromontáže celkem</t>
  </si>
  <si>
    <t>SPECIFIKACE</t>
  </si>
  <si>
    <t>Poznámka: pokud je v sloupci Délka/Ks celé číslo jedná se o komplet nebo kusy. Alternativní nabídka vytápění v příloze.</t>
  </si>
  <si>
    <t>Celkem</t>
  </si>
  <si>
    <t>SPC</t>
  </si>
  <si>
    <t>Specifikace</t>
  </si>
  <si>
    <t>15 % činí:</t>
  </si>
  <si>
    <t>ROZPOČET</t>
  </si>
  <si>
    <t>Rozpočet vytvořen na základě právních předpisů:</t>
  </si>
  <si>
    <t>Zákon č. 134/2016 Sb. o zadávání veřejných zakázek</t>
  </si>
  <si>
    <t>Vyhláška č. 169/2016 Sb. o stanovení rozsahu dokumentace veřejné zakázky na stavební práce a soupisu stavebních prací,</t>
  </si>
  <si>
    <t>dodávek a služeb s výkazem výměr.</t>
  </si>
  <si>
    <t>UPŘESNĚNÍ POLOŽEK</t>
  </si>
  <si>
    <t xml:space="preserve">Upřesnění vybraných položek podle Vyhlášky 169/2016 Sb. § 5 odstavec (3) </t>
  </si>
  <si>
    <t>Žlutě označené položky mají podle Vyhlášky 169/2016 Sb. § 5 odstavec (3) odkaz na upřešnění na konec tohoto rozpočtu</t>
  </si>
  <si>
    <r>
      <t xml:space="preserve">do nich vložena hlavní obvodová nosná výztuž </t>
    </r>
    <r>
      <rPr>
        <sz val="10"/>
        <rFont val="Calibri"/>
        <family val="2"/>
        <charset val="238"/>
      </rPr>
      <t>Ø</t>
    </r>
    <r>
      <rPr>
        <sz val="10"/>
        <rFont val="Arial CE"/>
        <charset val="238"/>
      </rPr>
      <t xml:space="preserve">10 u obou povrchů, po 300 mm v kratším směru ztužující žebra </t>
    </r>
    <r>
      <rPr>
        <sz val="10"/>
        <rFont val="Calibri"/>
        <family val="2"/>
        <charset val="238"/>
      </rPr>
      <t>Ø</t>
    </r>
    <r>
      <rPr>
        <sz val="10"/>
        <rFont val="Arial CE"/>
        <charset val="238"/>
      </rPr>
      <t>10, výztuřné třmínky plošně po 300 mm</t>
    </r>
  </si>
  <si>
    <r>
      <t xml:space="preserve">Základová deska z betonu třídy C20/25-XC2, při spodním a vrchním povrchu pod krytím KARI AQ 60 </t>
    </r>
    <r>
      <rPr>
        <sz val="10"/>
        <rFont val="Calibri"/>
        <family val="2"/>
        <charset val="238"/>
      </rPr>
      <t>Ø</t>
    </r>
    <r>
      <rPr>
        <sz val="10"/>
        <rFont val="Arial CE"/>
        <charset val="238"/>
      </rPr>
      <t xml:space="preserve">6 mm s oky 100/100 po obvodě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>8 mm po 150 mm</t>
    </r>
  </si>
  <si>
    <t>Skrývka ornice v prostoru hřiště</t>
  </si>
  <si>
    <t>Odvoz rnice na mezideponii do vzdálenosti 500 m</t>
  </si>
  <si>
    <t>Skrývka zeminy pod ornicí</t>
  </si>
  <si>
    <t>Odvoz zeminy na mezideponii do vzdálenosti 500 m</t>
  </si>
  <si>
    <t>Zhutnění pláně hřiště na 98 % PCS</t>
  </si>
  <si>
    <t>Rýhy pro drenáže po dvou metrech</t>
  </si>
  <si>
    <t>Zasypání drenážních trubek štěrkem</t>
  </si>
  <si>
    <t>Podkladní vrstva ze štěrkodrti frakce do 63 včetně hutnění</t>
  </si>
  <si>
    <t>Podkladní vrstva ze štěrkopísku frakce do 32 včetně hutnění</t>
  </si>
  <si>
    <t>Drenážní asfaltový koberec</t>
  </si>
  <si>
    <t>ET pružná položka z granulátu, výplně a polyuretanu</t>
  </si>
  <si>
    <t>Polyuretanový penetrační postřik Conipur 70 na živici</t>
  </si>
  <si>
    <t>Polyuretanový povrch Conipur EPDM z granulátu 1÷3 mm</t>
  </si>
  <si>
    <t>Obrubník záhonový do betonového lože</t>
  </si>
  <si>
    <t>Železobetonové patky pro oplocení</t>
  </si>
  <si>
    <t>0,3/34</t>
  </si>
  <si>
    <t>Výkop jam pro patky sloupů</t>
  </si>
  <si>
    <t>Zavezení jam po osazení patek</t>
  </si>
  <si>
    <t>Hrubé terénní úpravy v místě a okolo hřiště</t>
  </si>
  <si>
    <t>Čisté terénní úpravy včetně ohumusování po osazení obrub.</t>
  </si>
  <si>
    <t>0,4/34</t>
  </si>
  <si>
    <t>5 Komunikace</t>
  </si>
  <si>
    <t>Podsyp základových patek štěrkopískem</t>
  </si>
  <si>
    <t>Osazení sloupů jackel délky 4 m do patky se zalitím</t>
  </si>
  <si>
    <t>Osazení sloupů jackel délky 2,5 m do patky se zalitím</t>
  </si>
  <si>
    <t>Osazení sloupů jackel délky 5 m do patky se zalitím</t>
  </si>
  <si>
    <t>Osazení rámového oplocení na sloupy</t>
  </si>
  <si>
    <t>Osazení vrátek do oplocení</t>
  </si>
  <si>
    <t xml:space="preserve">Vodorovné značení hřiště v různých barvách </t>
  </si>
  <si>
    <t>Komunikace celkem</t>
  </si>
  <si>
    <t>STAVEBNÍ OBJEKT 1: MULTIFUNKČNÍ HŘIŠTĚ</t>
  </si>
  <si>
    <t>STAVEBNÍ OBJEKT 2: BĚŽECKÁ DRÁHA</t>
  </si>
  <si>
    <t>STAVEBNÍ OBJEKT 3: PŘÍSTAVEK K OBJEKTU FK</t>
  </si>
  <si>
    <t>STAVEBNÍ OBJEKT 4: OPLOCENÍ</t>
  </si>
  <si>
    <t>STAVEBNÍ OBJEKT 5: OSVĚTLENÍ</t>
  </si>
  <si>
    <t>OBJEKT: SPECIFIKACE</t>
  </si>
  <si>
    <t>SPECIFIKACE VYBAVENÍ</t>
  </si>
  <si>
    <t>SPORTOVIŠTĚ NA POZEMKU 53/14 K. Ú. STŘEDOKLUKY</t>
  </si>
  <si>
    <t>Obec Středokluky, Lidická 61, 252 68 Středokluky</t>
  </si>
  <si>
    <t>14. srpna 2017</t>
  </si>
  <si>
    <t>Skrývka ornice v prostoru běžecké dráhy</t>
  </si>
  <si>
    <t>Zhutnění pláně běžecké dráhy na 98 % PCS</t>
  </si>
  <si>
    <t>Hrubé terénní úpravy v místě a okolo běžecké dráhy</t>
  </si>
  <si>
    <t>0 Bourací práce</t>
  </si>
  <si>
    <t>Odstranění části a urovnání stávajícího soklu</t>
  </si>
  <si>
    <t>Bourací práce celkem</t>
  </si>
  <si>
    <t>Podsyp základové desky sběrné jímky štěrkopískem</t>
  </si>
  <si>
    <t>4 Vodorovné konstrukce</t>
  </si>
  <si>
    <t>Základová deska přístavku dle technické zprávy</t>
  </si>
  <si>
    <t>Hydroizolační vrstva</t>
  </si>
  <si>
    <t xml:space="preserve">Betonová mazanina </t>
  </si>
  <si>
    <t>Vodorovné konstrukce celkem</t>
  </si>
  <si>
    <t>3 Svislé a kompletní konstrukce</t>
  </si>
  <si>
    <t>Obvodové zdivo z bloků Hebel</t>
  </si>
  <si>
    <t>Překlady nad okny 1,8 m</t>
  </si>
  <si>
    <t>Ztužující železobetonový věnec</t>
  </si>
  <si>
    <t xml:space="preserve">Omítka vnější </t>
  </si>
  <si>
    <t>Omítka vnitřní</t>
  </si>
  <si>
    <t>Svislé konstrukce celkem</t>
  </si>
  <si>
    <t>6 Úpravy povrchů a osazování výplní</t>
  </si>
  <si>
    <t>Osazování oken</t>
  </si>
  <si>
    <t>Osazení dveří</t>
  </si>
  <si>
    <t>Úpravy povrchů a osazování výplní celkem</t>
  </si>
  <si>
    <t>4 Vodorovné konstrukce - zastřešní</t>
  </si>
  <si>
    <t>Sádrokartonový podhled včetně konstrukce</t>
  </si>
  <si>
    <t>Bednění střechy</t>
  </si>
  <si>
    <t>Plechová krytina střechy</t>
  </si>
  <si>
    <t>Nátěr střechy</t>
  </si>
  <si>
    <t>3 Svislé konstrukce</t>
  </si>
  <si>
    <t>Nátěr případně finální úprava sloupů</t>
  </si>
  <si>
    <t>1 zemní práce</t>
  </si>
  <si>
    <t>Výkop rýhy pro pokládku kabelu</t>
  </si>
  <si>
    <t>Podsyp kabelu pískem</t>
  </si>
  <si>
    <t>Uložení kabelu</t>
  </si>
  <si>
    <t>Signalizační fólie</t>
  </si>
  <si>
    <t>2 Základy</t>
  </si>
  <si>
    <t>Základy celkem</t>
  </si>
  <si>
    <t>Výkop pro stožáry</t>
  </si>
  <si>
    <t>Podsyp patky štěrkopískem</t>
  </si>
  <si>
    <t>Zásyp patek stožárů</t>
  </si>
  <si>
    <t>Železobetonové patky pro stožáry</t>
  </si>
  <si>
    <t>Montář stožárů 12 m pomocí autojeřábu</t>
  </si>
  <si>
    <t>Svislé a kompletní konstrukce</t>
  </si>
  <si>
    <t>Svislé a kompletní konstrukce celkem</t>
  </si>
  <si>
    <t>Přiojení kabelu k rozvaděči včetně vypínače a jištění</t>
  </si>
  <si>
    <t>Připojení kabelu ke světlometům</t>
  </si>
  <si>
    <t>Montáž světlometů na stožáry</t>
  </si>
  <si>
    <t>Zapojení zásuvkového okruhu v přístavku</t>
  </si>
  <si>
    <t>Zapojení osvětlovacího okruhu v přístavku</t>
  </si>
  <si>
    <t>Revize elektroinstalace</t>
  </si>
  <si>
    <t>0,5/4</t>
  </si>
  <si>
    <t>0,4/4</t>
  </si>
  <si>
    <t>Plochy charkteru pozemní komunikace ostatní</t>
  </si>
  <si>
    <t>JKSO: 822 590</t>
  </si>
  <si>
    <t>Obrubník záhonový pro hřiště</t>
  </si>
  <si>
    <t>Obrubník záhonový pro běžeckou dráhu</t>
  </si>
  <si>
    <t>Rámové oplocení</t>
  </si>
  <si>
    <t>Branka oplocení</t>
  </si>
  <si>
    <t>Osvětlovací stožáry s konzolou</t>
  </si>
  <si>
    <t>Světlomety AL5210-5216 600 W</t>
  </si>
  <si>
    <t>Sbíjené vazníky</t>
  </si>
  <si>
    <t xml:space="preserve">Okna </t>
  </si>
  <si>
    <t>Dveře včetně zárubně</t>
  </si>
  <si>
    <t>Kabel CYKY pro zátěž 10 kW</t>
  </si>
  <si>
    <t>0,9/2</t>
  </si>
  <si>
    <t>1,4/2</t>
  </si>
  <si>
    <t>1,1/1</t>
  </si>
  <si>
    <t>Branky na házenou</t>
  </si>
  <si>
    <t>Mobilní praktikábly na basketbal</t>
  </si>
  <si>
    <t>Sloupky mobilní na volejbal a tenis</t>
  </si>
  <si>
    <t>Sítě na tenis, nohejbal a volejbal</t>
  </si>
  <si>
    <t>Startovací bloky</t>
  </si>
  <si>
    <t>Mobilní umpire pro rozhodčího</t>
  </si>
  <si>
    <t>Sportovní vybavení, míče, míčky atd.</t>
  </si>
  <si>
    <t>Specifikace celkem:</t>
  </si>
  <si>
    <t>Specifikace vybavení celkem</t>
  </si>
  <si>
    <t>Stavební objekt 3: Přístavek k objektu FK</t>
  </si>
  <si>
    <t>krycí+7+1+1+1</t>
  </si>
  <si>
    <t>Pokládka drenážních trubek včetně dodávky</t>
  </si>
  <si>
    <t xml:space="preserve">Zemní práce </t>
  </si>
  <si>
    <t>Základy</t>
  </si>
  <si>
    <t>Komunikace</t>
  </si>
  <si>
    <t>Marmoleum včetně lepení</t>
  </si>
  <si>
    <t xml:space="preserve">Vodorovné konstrukce </t>
  </si>
  <si>
    <t>Úpravy povrchů a osazování výplní</t>
  </si>
  <si>
    <t>Vodorovné konstrukce - zastřešení celkem</t>
  </si>
  <si>
    <t>Zásyp kabelu zeminou a ornicí</t>
  </si>
  <si>
    <t xml:space="preserve">Bourací práce </t>
  </si>
  <si>
    <t>Izolace proti vodě a vlhkosti</t>
  </si>
  <si>
    <t>Izolace tepelné</t>
  </si>
  <si>
    <t>Vnitřní kanalizace</t>
  </si>
  <si>
    <t xml:space="preserve">Vnitřní vodovod </t>
  </si>
  <si>
    <t xml:space="preserve">Vnitřní plynovod </t>
  </si>
  <si>
    <t xml:space="preserve">Zařizovací předměty </t>
  </si>
  <si>
    <t xml:space="preserve">Otopná tělesa </t>
  </si>
  <si>
    <t xml:space="preserve">Konstrukce klempířské </t>
  </si>
  <si>
    <t>Obklady keramické</t>
  </si>
  <si>
    <t>Nátěry</t>
  </si>
  <si>
    <t xml:space="preserve">Malby </t>
  </si>
  <si>
    <t>Specifikace vybavení</t>
  </si>
  <si>
    <t>Sloupy jackel délky 5 m 50×50×3 mm</t>
  </si>
  <si>
    <t>Sloupy jackel délky 4 m 50×50×3 mm</t>
  </si>
  <si>
    <t>Sloupy jackel délky 2,5 m 50×50×3 mm</t>
  </si>
  <si>
    <t>Sbíjené dřevěné vazníky pultové střechy montáž</t>
  </si>
  <si>
    <t>OBJEKT: SPORTOVIŠTĚ</t>
  </si>
  <si>
    <t>STAVEBNÍ OBJEKT: SO1 + SO2 + SO3 + SO4 + SO5 = SPORTOVIŠTĚ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</si>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</sst>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K_č_-;\-* #,##0\ _K_č_-;_-* &quot;-&quot;\ _K_č_-;_-@_-"/>
  </numFmts>
  <fonts count="9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 CE"/>
      <charset val="238"/>
    </font>
    <font>
      <sz val="10"/>
      <name val="Calibri"/>
      <family val="2"/>
      <charset val="238"/>
    </font>
    <font>
      <sz val="10"/>
      <color rgb="FFFF000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2" fontId="0" fillId="0" borderId="0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0" xfId="0" applyFont="1" applyBorder="1"/>
    <xf numFmtId="41" fontId="0" fillId="0" borderId="6" xfId="0" applyNumberFormat="1" applyBorder="1" applyAlignment="1">
      <alignment horizontal="center"/>
    </xf>
    <xf numFmtId="41" fontId="0" fillId="0" borderId="14" xfId="0" applyNumberFormat="1" applyBorder="1" applyAlignment="1">
      <alignment horizontal="center"/>
    </xf>
    <xf numFmtId="41" fontId="0" fillId="0" borderId="4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0" fillId="0" borderId="8" xfId="0" applyNumberFormat="1" applyBorder="1" applyAlignment="1">
      <alignment horizontal="center"/>
    </xf>
    <xf numFmtId="41" fontId="0" fillId="0" borderId="16" xfId="0" applyNumberFormat="1" applyBorder="1" applyAlignment="1">
      <alignment horizontal="center"/>
    </xf>
    <xf numFmtId="41" fontId="0" fillId="0" borderId="10" xfId="0" applyNumberFormat="1" applyBorder="1" applyAlignment="1">
      <alignment horizontal="center"/>
    </xf>
    <xf numFmtId="41" fontId="0" fillId="0" borderId="17" xfId="0" applyNumberFormat="1" applyBorder="1" applyAlignment="1">
      <alignment horizontal="center"/>
    </xf>
    <xf numFmtId="0" fontId="1" fillId="0" borderId="6" xfId="0" applyFont="1" applyBorder="1"/>
    <xf numFmtId="0" fontId="1" fillId="0" borderId="12" xfId="0" applyFont="1" applyBorder="1"/>
    <xf numFmtId="41" fontId="0" fillId="0" borderId="18" xfId="0" applyNumberFormat="1" applyBorder="1" applyAlignment="1">
      <alignment horizontal="center"/>
    </xf>
    <xf numFmtId="41" fontId="0" fillId="0" borderId="19" xfId="0" applyNumberFormat="1" applyBorder="1" applyAlignment="1">
      <alignment horizontal="center"/>
    </xf>
    <xf numFmtId="41" fontId="0" fillId="0" borderId="20" xfId="0" applyNumberFormat="1" applyBorder="1" applyAlignment="1">
      <alignment horizontal="center"/>
    </xf>
    <xf numFmtId="41" fontId="0" fillId="0" borderId="21" xfId="0" applyNumberFormat="1" applyBorder="1" applyAlignment="1">
      <alignment horizontal="center"/>
    </xf>
    <xf numFmtId="41" fontId="0" fillId="0" borderId="22" xfId="0" applyNumberFormat="1" applyBorder="1" applyAlignment="1">
      <alignment horizontal="center"/>
    </xf>
    <xf numFmtId="41" fontId="0" fillId="0" borderId="23" xfId="0" applyNumberFormat="1" applyBorder="1" applyAlignment="1">
      <alignment horizontal="center"/>
    </xf>
    <xf numFmtId="41" fontId="1" fillId="0" borderId="10" xfId="0" applyNumberFormat="1" applyFont="1" applyBorder="1" applyAlignment="1">
      <alignment horizontal="center"/>
    </xf>
    <xf numFmtId="41" fontId="1" fillId="0" borderId="4" xfId="0" applyNumberFormat="1" applyFont="1" applyBorder="1" applyAlignment="1">
      <alignment horizontal="center"/>
    </xf>
    <xf numFmtId="41" fontId="0" fillId="0" borderId="24" xfId="0" applyNumberFormat="1" applyBorder="1" applyAlignment="1">
      <alignment horizontal="left"/>
    </xf>
    <xf numFmtId="14" fontId="0" fillId="0" borderId="25" xfId="0" applyNumberFormat="1" applyBorder="1" applyAlignment="1">
      <alignment horizontal="left"/>
    </xf>
    <xf numFmtId="0" fontId="3" fillId="0" borderId="0" xfId="0" applyFont="1"/>
    <xf numFmtId="0" fontId="0" fillId="0" borderId="4" xfId="0" applyFill="1" applyBorder="1"/>
    <xf numFmtId="3" fontId="0" fillId="0" borderId="4" xfId="0" applyNumberFormat="1" applyFont="1" applyFill="1" applyBorder="1"/>
    <xf numFmtId="1" fontId="0" fillId="0" borderId="4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3" fontId="0" fillId="0" borderId="15" xfId="0" applyNumberFormat="1" applyFont="1" applyFill="1" applyBorder="1"/>
    <xf numFmtId="0" fontId="0" fillId="0" borderId="4" xfId="0" applyFont="1" applyFill="1" applyBorder="1"/>
    <xf numFmtId="0" fontId="0" fillId="0" borderId="26" xfId="0" applyFont="1" applyFill="1" applyBorder="1"/>
    <xf numFmtId="2" fontId="0" fillId="0" borderId="26" xfId="0" applyNumberFormat="1" applyFont="1" applyFill="1" applyBorder="1" applyAlignment="1">
      <alignment horizontal="center"/>
    </xf>
    <xf numFmtId="3" fontId="0" fillId="0" borderId="26" xfId="0" applyNumberFormat="1" applyFont="1" applyFill="1" applyBorder="1"/>
    <xf numFmtId="3" fontId="0" fillId="0" borderId="27" xfId="0" applyNumberFormat="1" applyFont="1" applyFill="1" applyBorder="1"/>
    <xf numFmtId="0" fontId="0" fillId="0" borderId="28" xfId="0" applyFill="1" applyBorder="1"/>
    <xf numFmtId="0" fontId="4" fillId="0" borderId="4" xfId="0" applyFont="1" applyFill="1" applyBorder="1"/>
    <xf numFmtId="0" fontId="0" fillId="0" borderId="3" xfId="0" applyFont="1" applyFill="1" applyBorder="1"/>
    <xf numFmtId="0" fontId="0" fillId="0" borderId="29" xfId="0" applyFont="1" applyFill="1" applyBorder="1"/>
    <xf numFmtId="0" fontId="0" fillId="0" borderId="30" xfId="0" applyFont="1" applyFill="1" applyBorder="1"/>
    <xf numFmtId="0" fontId="2" fillId="0" borderId="10" xfId="0" applyFont="1" applyBorder="1"/>
    <xf numFmtId="2" fontId="2" fillId="0" borderId="31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0" fillId="0" borderId="26" xfId="0" applyFill="1" applyBorder="1"/>
    <xf numFmtId="0" fontId="3" fillId="2" borderId="0" xfId="0" applyFont="1" applyFill="1"/>
    <xf numFmtId="0" fontId="5" fillId="2" borderId="0" xfId="0" applyFont="1" applyFill="1"/>
    <xf numFmtId="0" fontId="0" fillId="3" borderId="1" xfId="0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3" fontId="0" fillId="0" borderId="0" xfId="0" applyNumberFormat="1" applyFont="1" applyFill="1" applyBorder="1"/>
    <xf numFmtId="0" fontId="0" fillId="4" borderId="4" xfId="0" applyFont="1" applyFill="1" applyBorder="1"/>
    <xf numFmtId="0" fontId="0" fillId="5" borderId="26" xfId="0" applyFill="1" applyBorder="1"/>
    <xf numFmtId="0" fontId="0" fillId="5" borderId="4" xfId="0" applyFont="1" applyFill="1" applyBorder="1"/>
    <xf numFmtId="0" fontId="0" fillId="0" borderId="3" xfId="0" applyBorder="1" applyAlignment="1">
      <alignment horizontal="right"/>
    </xf>
    <xf numFmtId="0" fontId="5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1" fontId="0" fillId="0" borderId="26" xfId="0" applyNumberFormat="1" applyFont="1" applyFill="1" applyBorder="1" applyAlignment="1">
      <alignment horizontal="center"/>
    </xf>
    <xf numFmtId="3" fontId="0" fillId="5" borderId="27" xfId="0" applyNumberFormat="1" applyFont="1" applyFill="1" applyBorder="1"/>
    <xf numFmtId="3" fontId="0" fillId="0" borderId="4" xfId="0" applyNumberFormat="1" applyFont="1" applyFill="1" applyBorder="1" applyAlignment="1">
      <alignment horizontal="right"/>
    </xf>
    <xf numFmtId="2" fontId="0" fillId="0" borderId="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0" fillId="0" borderId="29" xfId="0" applyBorder="1"/>
    <xf numFmtId="0" fontId="0" fillId="0" borderId="26" xfId="0" applyBorder="1"/>
    <xf numFmtId="2" fontId="0" fillId="0" borderId="27" xfId="0" applyNumberFormat="1" applyBorder="1" applyAlignment="1">
      <alignment horizontal="center"/>
    </xf>
    <xf numFmtId="3" fontId="0" fillId="0" borderId="1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0" fillId="0" borderId="27" xfId="0" applyNumberFormat="1" applyFont="1" applyFill="1" applyBorder="1" applyAlignment="1">
      <alignment horizontal="right"/>
    </xf>
    <xf numFmtId="3" fontId="0" fillId="5" borderId="15" xfId="0" applyNumberFormat="1" applyFont="1" applyFill="1" applyBorder="1"/>
    <xf numFmtId="3" fontId="0" fillId="0" borderId="26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Fill="1"/>
    <xf numFmtId="0" fontId="0" fillId="6" borderId="0" xfId="0" applyFill="1"/>
    <xf numFmtId="0" fontId="0" fillId="7" borderId="0" xfId="0" applyFill="1"/>
    <xf numFmtId="0" fontId="0" fillId="3" borderId="34" xfId="0" applyFill="1" applyBorder="1"/>
    <xf numFmtId="0" fontId="0" fillId="3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0" borderId="24" xfId="0" applyFont="1" applyFill="1" applyBorder="1"/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3" fontId="0" fillId="0" borderId="20" xfId="0" applyNumberFormat="1" applyFont="1" applyFill="1" applyBorder="1"/>
    <xf numFmtId="3" fontId="0" fillId="0" borderId="21" xfId="0" applyNumberFormat="1" applyFont="1" applyFill="1" applyBorder="1"/>
    <xf numFmtId="0" fontId="0" fillId="0" borderId="37" xfId="0" applyFill="1" applyBorder="1"/>
    <xf numFmtId="1" fontId="0" fillId="0" borderId="38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3" fontId="0" fillId="0" borderId="38" xfId="0" applyNumberFormat="1" applyFont="1" applyFill="1" applyBorder="1"/>
    <xf numFmtId="3" fontId="0" fillId="0" borderId="39" xfId="0" applyNumberFormat="1" applyFont="1" applyFill="1" applyBorder="1"/>
    <xf numFmtId="3" fontId="0" fillId="0" borderId="0" xfId="0" applyNumberFormat="1" applyBorder="1" applyAlignment="1">
      <alignment horizontal="center"/>
    </xf>
    <xf numFmtId="4" fontId="0" fillId="0" borderId="4" xfId="0" applyNumberFormat="1" applyFont="1" applyFill="1" applyBorder="1" applyAlignment="1">
      <alignment horizontal="center"/>
    </xf>
    <xf numFmtId="4" fontId="0" fillId="0" borderId="4" xfId="0" applyNumberFormat="1" applyFont="1" applyFill="1" applyBorder="1"/>
    <xf numFmtId="4" fontId="0" fillId="0" borderId="15" xfId="0" applyNumberFormat="1" applyFont="1" applyFill="1" applyBorder="1"/>
    <xf numFmtId="4" fontId="0" fillId="0" borderId="26" xfId="0" applyNumberFormat="1" applyFont="1" applyFill="1" applyBorder="1" applyAlignment="1">
      <alignment horizontal="center"/>
    </xf>
    <xf numFmtId="4" fontId="0" fillId="0" borderId="26" xfId="0" applyNumberFormat="1" applyFont="1" applyFill="1" applyBorder="1"/>
    <xf numFmtId="4" fontId="0" fillId="0" borderId="27" xfId="0" applyNumberFormat="1" applyFont="1" applyFill="1" applyBorder="1"/>
    <xf numFmtId="3" fontId="0" fillId="0" borderId="26" xfId="0" applyNumberFormat="1" applyFont="1" applyFill="1" applyBorder="1" applyAlignment="1">
      <alignment horizontal="center"/>
    </xf>
    <xf numFmtId="0" fontId="8" fillId="0" borderId="0" xfId="0" applyFont="1"/>
    <xf numFmtId="0" fontId="0" fillId="7" borderId="3" xfId="0" applyFont="1" applyFill="1" applyBorder="1"/>
    <xf numFmtId="3" fontId="0" fillId="0" borderId="4" xfId="0" applyNumberFormat="1" applyFont="1" applyFill="1" applyBorder="1" applyAlignment="1">
      <alignment horizontal="center"/>
    </xf>
    <xf numFmtId="2" fontId="0" fillId="0" borderId="40" xfId="0" applyNumberFormat="1" applyFont="1" applyBorder="1" applyAlignment="1">
      <alignment horizontal="left"/>
    </xf>
    <xf numFmtId="41" fontId="2" fillId="0" borderId="41" xfId="0" applyNumberFormat="1" applyFont="1" applyBorder="1" applyAlignment="1">
      <alignment horizontal="left"/>
    </xf>
    <xf numFmtId="4" fontId="0" fillId="5" borderId="15" xfId="0" applyNumberFormat="1" applyFont="1" applyFill="1" applyBorder="1"/>
    <xf numFmtId="3" fontId="0" fillId="5" borderId="15" xfId="0" applyNumberFormat="1" applyFont="1" applyFill="1" applyBorder="1" applyAlignment="1">
      <alignment horizontal="right"/>
    </xf>
    <xf numFmtId="4" fontId="0" fillId="8" borderId="4" xfId="0" applyNumberFormat="1" applyFont="1" applyFill="1" applyBorder="1"/>
    <xf numFmtId="3" fontId="0" fillId="8" borderId="4" xfId="0" applyNumberFormat="1" applyFont="1" applyFill="1" applyBorder="1" applyAlignment="1">
      <alignment horizontal="right"/>
    </xf>
    <xf numFmtId="3" fontId="0" fillId="8" borderId="4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1"/>
  <sheetViews>
    <sheetView tabSelected="1" workbookViewId="0"/>
  </sheetViews>
  <sheetFormatPr defaultRowHeight="12.75" x14ac:dyDescent="0.2"/>
  <cols>
    <col min="1" max="1" width="3.7109375" customWidth="1"/>
    <col min="2" max="2" width="50.7109375" customWidth="1"/>
    <col min="3" max="8" width="10.7109375" customWidth="1"/>
    <col min="9" max="9" width="11.7109375" customWidth="1"/>
    <col min="10" max="10" width="9.7109375" customWidth="1"/>
    <col min="11" max="11" width="50.7109375" customWidth="1"/>
    <col min="12" max="15" width="16.7109375" customWidth="1"/>
    <col min="16" max="18" width="9.7109375" customWidth="1"/>
    <col min="19" max="19" width="4.7109375" customWidth="1"/>
    <col min="20" max="20" width="24.85546875" customWidth="1"/>
    <col min="21" max="21" width="14.28515625" customWidth="1"/>
    <col min="22" max="22" width="14.140625" customWidth="1"/>
    <col min="23" max="23" width="15.28515625" customWidth="1"/>
    <col min="24" max="24" width="13.7109375" customWidth="1"/>
    <col min="25" max="25" width="8.7109375" customWidth="1"/>
  </cols>
  <sheetData>
    <row r="1" spans="1:17" ht="15" x14ac:dyDescent="0.25">
      <c r="A1" s="40" t="s">
        <v>225</v>
      </c>
      <c r="I1" s="90" t="s">
        <v>69</v>
      </c>
      <c r="J1" s="40" t="str">
        <f>A1</f>
        <v xml:space="preserve">  </v>
      </c>
      <c r="O1" s="90" t="str">
        <f>I1</f>
        <v>ROZPOČET</v>
      </c>
    </row>
    <row r="2" spans="1:17" ht="15" x14ac:dyDescent="0.25">
      <c r="A2" s="60" t="s">
        <v>109</v>
      </c>
      <c r="B2" s="61"/>
      <c r="C2" s="61"/>
      <c r="D2" s="61"/>
      <c r="E2" s="61"/>
      <c r="F2" s="61"/>
      <c r="G2" s="61"/>
      <c r="H2" s="61"/>
      <c r="I2" s="74" t="s">
        <v>172</v>
      </c>
      <c r="J2" s="60" t="s">
        <v>224</v>
      </c>
      <c r="K2" s="61"/>
      <c r="L2" s="61"/>
      <c r="M2" s="61"/>
      <c r="N2" s="61"/>
      <c r="O2" s="74" t="str">
        <f>I2</f>
        <v>JKSO: 822 590</v>
      </c>
    </row>
    <row r="3" spans="1:17" ht="13.5" thickBot="1" x14ac:dyDescent="0.25">
      <c r="A3" s="93"/>
      <c r="B3" t="s">
        <v>76</v>
      </c>
      <c r="I3">
        <v>1</v>
      </c>
      <c r="J3" s="8"/>
      <c r="K3" s="8"/>
      <c r="L3" s="8"/>
      <c r="M3" s="8"/>
      <c r="N3" s="8"/>
      <c r="O3" s="8">
        <v>8</v>
      </c>
      <c r="P3" s="8"/>
      <c r="Q3" s="8"/>
    </row>
    <row r="4" spans="1:17" ht="13.5" thickTop="1" x14ac:dyDescent="0.2">
      <c r="A4" s="62" t="s">
        <v>0</v>
      </c>
      <c r="B4" s="63" t="s">
        <v>1</v>
      </c>
      <c r="C4" s="64" t="s">
        <v>53</v>
      </c>
      <c r="D4" s="64" t="s">
        <v>54</v>
      </c>
      <c r="E4" s="64" t="s">
        <v>55</v>
      </c>
      <c r="F4" s="64" t="s">
        <v>2</v>
      </c>
      <c r="G4" s="64" t="s">
        <v>56</v>
      </c>
      <c r="H4" s="64" t="s">
        <v>3</v>
      </c>
      <c r="I4" s="65" t="s">
        <v>4</v>
      </c>
      <c r="J4" s="8"/>
      <c r="K4" s="19" t="s">
        <v>17</v>
      </c>
      <c r="L4" s="8"/>
      <c r="M4" s="8"/>
      <c r="N4" s="8"/>
      <c r="O4" s="8"/>
      <c r="P4" s="8"/>
    </row>
    <row r="5" spans="1:17" ht="13.5" thickBot="1" x14ac:dyDescent="0.25">
      <c r="A5" s="66" t="s">
        <v>5</v>
      </c>
      <c r="B5" s="67"/>
      <c r="C5" s="67" t="s">
        <v>6</v>
      </c>
      <c r="D5" s="67" t="s">
        <v>6</v>
      </c>
      <c r="E5" s="67" t="s">
        <v>6</v>
      </c>
      <c r="F5" s="67" t="s">
        <v>7</v>
      </c>
      <c r="G5" s="67" t="s">
        <v>57</v>
      </c>
      <c r="H5" s="67" t="s">
        <v>8</v>
      </c>
      <c r="I5" s="68" t="s">
        <v>9</v>
      </c>
      <c r="J5" s="9"/>
      <c r="K5" s="9"/>
      <c r="L5" s="9"/>
      <c r="M5" s="9"/>
      <c r="N5" s="9"/>
      <c r="O5" s="9"/>
      <c r="P5" s="8"/>
    </row>
    <row r="6" spans="1:17" ht="13.5" thickTop="1" x14ac:dyDescent="0.2">
      <c r="A6" s="53"/>
      <c r="B6" s="70" t="s">
        <v>59</v>
      </c>
      <c r="C6" s="44"/>
      <c r="D6" s="44"/>
      <c r="E6" s="44"/>
      <c r="F6" s="44"/>
      <c r="G6" s="44"/>
      <c r="H6" s="42"/>
      <c r="I6" s="45"/>
      <c r="J6" s="1" t="s">
        <v>0</v>
      </c>
      <c r="K6" s="2" t="s">
        <v>60</v>
      </c>
      <c r="L6" s="79" t="s">
        <v>12</v>
      </c>
      <c r="M6" s="79" t="s">
        <v>13</v>
      </c>
      <c r="N6" s="79" t="s">
        <v>66</v>
      </c>
      <c r="O6" s="80" t="s">
        <v>48</v>
      </c>
    </row>
    <row r="7" spans="1:17" x14ac:dyDescent="0.2">
      <c r="A7" s="53">
        <v>1</v>
      </c>
      <c r="B7" s="46" t="s">
        <v>79</v>
      </c>
      <c r="C7" s="108">
        <v>42</v>
      </c>
      <c r="D7" s="108">
        <v>22</v>
      </c>
      <c r="E7" s="108">
        <v>0.3</v>
      </c>
      <c r="F7" s="108">
        <f>C7*D7</f>
        <v>924</v>
      </c>
      <c r="G7" s="108">
        <f>F7*E7</f>
        <v>277.2</v>
      </c>
      <c r="H7" s="122"/>
      <c r="I7" s="110">
        <f>F7*H7</f>
        <v>0</v>
      </c>
      <c r="J7" s="3">
        <v>0</v>
      </c>
      <c r="K7" s="4" t="s">
        <v>206</v>
      </c>
      <c r="L7" s="22">
        <f>I78</f>
        <v>0</v>
      </c>
      <c r="M7" s="22">
        <v>0</v>
      </c>
      <c r="N7" s="22">
        <v>0</v>
      </c>
      <c r="O7" s="23">
        <v>0</v>
      </c>
    </row>
    <row r="8" spans="1:17" x14ac:dyDescent="0.2">
      <c r="A8" s="53">
        <f>A7+1</f>
        <v>2</v>
      </c>
      <c r="B8" s="46" t="s">
        <v>80</v>
      </c>
      <c r="C8" s="108"/>
      <c r="D8" s="108"/>
      <c r="E8" s="108"/>
      <c r="F8" s="108"/>
      <c r="G8" s="108">
        <f>G7</f>
        <v>277.2</v>
      </c>
      <c r="H8" s="122"/>
      <c r="I8" s="110">
        <f>G8*H8</f>
        <v>0</v>
      </c>
      <c r="J8" s="3">
        <v>1</v>
      </c>
      <c r="K8" s="4" t="s">
        <v>198</v>
      </c>
      <c r="L8" s="22">
        <f>I17+I49+I115+I156</f>
        <v>0</v>
      </c>
      <c r="M8" s="22">
        <v>0</v>
      </c>
      <c r="N8" s="22">
        <v>0</v>
      </c>
      <c r="O8" s="23">
        <v>0</v>
      </c>
    </row>
    <row r="9" spans="1:17" x14ac:dyDescent="0.2">
      <c r="A9" s="53">
        <f t="shared" ref="A9:A26" si="0">A8+1</f>
        <v>3</v>
      </c>
      <c r="B9" s="46" t="s">
        <v>81</v>
      </c>
      <c r="C9" s="108">
        <v>42</v>
      </c>
      <c r="D9" s="108">
        <v>22</v>
      </c>
      <c r="E9" s="108">
        <v>0.1</v>
      </c>
      <c r="F9" s="108">
        <f>C9*D9</f>
        <v>924</v>
      </c>
      <c r="G9" s="108">
        <f>F9*E9</f>
        <v>92.4</v>
      </c>
      <c r="H9" s="122"/>
      <c r="I9" s="110">
        <f>F9*H9</f>
        <v>0</v>
      </c>
      <c r="J9" s="3">
        <v>2</v>
      </c>
      <c r="K9" s="4" t="s">
        <v>199</v>
      </c>
      <c r="L9" s="22">
        <f>I54+I118+I159</f>
        <v>0</v>
      </c>
      <c r="M9" s="22">
        <v>0</v>
      </c>
      <c r="N9" s="22">
        <v>0</v>
      </c>
      <c r="O9" s="23">
        <v>0</v>
      </c>
    </row>
    <row r="10" spans="1:17" x14ac:dyDescent="0.2">
      <c r="A10" s="53">
        <f t="shared" si="0"/>
        <v>4</v>
      </c>
      <c r="B10" s="46" t="s">
        <v>82</v>
      </c>
      <c r="C10" s="108"/>
      <c r="D10" s="108"/>
      <c r="E10" s="108"/>
      <c r="F10" s="108"/>
      <c r="G10" s="108">
        <f>G9</f>
        <v>92.4</v>
      </c>
      <c r="H10" s="122"/>
      <c r="I10" s="110">
        <f>G10*H10</f>
        <v>0</v>
      </c>
      <c r="J10" s="3">
        <v>3</v>
      </c>
      <c r="K10" s="4" t="s">
        <v>161</v>
      </c>
      <c r="L10" s="22">
        <f>I90+I126+I162</f>
        <v>0</v>
      </c>
      <c r="M10" s="22"/>
      <c r="N10" s="22"/>
      <c r="O10" s="23"/>
    </row>
    <row r="11" spans="1:17" x14ac:dyDescent="0.2">
      <c r="A11" s="53">
        <f t="shared" si="0"/>
        <v>5</v>
      </c>
      <c r="B11" s="46" t="s">
        <v>83</v>
      </c>
      <c r="C11" s="108"/>
      <c r="D11" s="108"/>
      <c r="E11" s="108"/>
      <c r="F11" s="108">
        <v>810</v>
      </c>
      <c r="G11" s="108"/>
      <c r="H11" s="122"/>
      <c r="I11" s="110">
        <f>F11*H11</f>
        <v>0</v>
      </c>
      <c r="J11" s="3">
        <v>4</v>
      </c>
      <c r="K11" s="4" t="s">
        <v>202</v>
      </c>
      <c r="L11" s="22">
        <f>I85+I103</f>
        <v>0</v>
      </c>
      <c r="M11" s="22">
        <v>0</v>
      </c>
      <c r="N11" s="22">
        <v>0</v>
      </c>
      <c r="O11" s="23">
        <v>0</v>
      </c>
    </row>
    <row r="12" spans="1:17" x14ac:dyDescent="0.2">
      <c r="A12" s="53">
        <f t="shared" si="0"/>
        <v>6</v>
      </c>
      <c r="B12" s="46" t="s">
        <v>84</v>
      </c>
      <c r="C12" s="108">
        <f>9*50</f>
        <v>450</v>
      </c>
      <c r="D12" s="108"/>
      <c r="E12" s="108">
        <v>0.2</v>
      </c>
      <c r="F12" s="108"/>
      <c r="G12" s="108"/>
      <c r="H12" s="122"/>
      <c r="I12" s="110">
        <f>C12*H12</f>
        <v>0</v>
      </c>
      <c r="J12" s="3">
        <v>5</v>
      </c>
      <c r="K12" s="4" t="s">
        <v>200</v>
      </c>
      <c r="L12" s="22">
        <f>I27+I58</f>
        <v>0</v>
      </c>
      <c r="M12" s="22">
        <v>0</v>
      </c>
      <c r="N12" s="22">
        <v>0</v>
      </c>
      <c r="O12" s="23">
        <v>0</v>
      </c>
    </row>
    <row r="13" spans="1:17" x14ac:dyDescent="0.2">
      <c r="A13" s="53">
        <f t="shared" si="0"/>
        <v>7</v>
      </c>
      <c r="B13" s="46" t="s">
        <v>197</v>
      </c>
      <c r="C13" s="108">
        <v>450</v>
      </c>
      <c r="D13" s="108"/>
      <c r="E13" s="108"/>
      <c r="F13" s="108"/>
      <c r="G13" s="108"/>
      <c r="H13" s="122"/>
      <c r="I13" s="110">
        <f>C13*H13</f>
        <v>0</v>
      </c>
      <c r="J13" s="3">
        <v>6</v>
      </c>
      <c r="K13" s="4" t="s">
        <v>203</v>
      </c>
      <c r="L13" s="22">
        <f>I96</f>
        <v>0</v>
      </c>
      <c r="M13" s="22">
        <v>0</v>
      </c>
      <c r="N13" s="22">
        <v>0</v>
      </c>
      <c r="O13" s="23">
        <v>0</v>
      </c>
    </row>
    <row r="14" spans="1:17" x14ac:dyDescent="0.2">
      <c r="A14" s="53">
        <f t="shared" si="0"/>
        <v>8</v>
      </c>
      <c r="B14" s="46" t="s">
        <v>85</v>
      </c>
      <c r="C14" s="108">
        <v>450</v>
      </c>
      <c r="D14" s="108">
        <v>0.2</v>
      </c>
      <c r="E14" s="108">
        <v>0.2</v>
      </c>
      <c r="F14" s="108">
        <f>C14*D14</f>
        <v>90</v>
      </c>
      <c r="G14" s="108">
        <f>F14*E14</f>
        <v>18</v>
      </c>
      <c r="H14" s="122"/>
      <c r="I14" s="110">
        <f>G14*H14</f>
        <v>0</v>
      </c>
      <c r="J14" s="3"/>
      <c r="K14" s="4"/>
      <c r="L14" s="22">
        <v>0</v>
      </c>
      <c r="M14" s="22">
        <v>0</v>
      </c>
      <c r="N14" s="22">
        <v>0</v>
      </c>
      <c r="O14" s="23">
        <v>0</v>
      </c>
    </row>
    <row r="15" spans="1:17" x14ac:dyDescent="0.2">
      <c r="A15" s="53">
        <f t="shared" si="0"/>
        <v>9</v>
      </c>
      <c r="B15" s="46" t="s">
        <v>97</v>
      </c>
      <c r="C15" s="108"/>
      <c r="D15" s="108"/>
      <c r="E15" s="108"/>
      <c r="F15" s="108">
        <v>1100</v>
      </c>
      <c r="G15" s="108"/>
      <c r="H15" s="122"/>
      <c r="I15" s="110">
        <f>F15*H15</f>
        <v>0</v>
      </c>
      <c r="J15" s="3">
        <v>711</v>
      </c>
      <c r="K15" s="4" t="s">
        <v>207</v>
      </c>
      <c r="L15" s="22">
        <v>0</v>
      </c>
      <c r="M15" s="22">
        <v>0</v>
      </c>
      <c r="N15" s="22">
        <v>0</v>
      </c>
      <c r="O15" s="23">
        <v>0</v>
      </c>
    </row>
    <row r="16" spans="1:17" x14ac:dyDescent="0.2">
      <c r="A16" s="53">
        <f t="shared" si="0"/>
        <v>10</v>
      </c>
      <c r="B16" s="46" t="s">
        <v>98</v>
      </c>
      <c r="C16" s="108"/>
      <c r="D16" s="108"/>
      <c r="E16" s="108"/>
      <c r="F16" s="108">
        <v>320</v>
      </c>
      <c r="G16" s="108"/>
      <c r="H16" s="122"/>
      <c r="I16" s="110">
        <f>F16*H16</f>
        <v>0</v>
      </c>
      <c r="J16" s="3">
        <v>713</v>
      </c>
      <c r="K16" s="4" t="s">
        <v>208</v>
      </c>
      <c r="L16" s="22">
        <v>0</v>
      </c>
      <c r="M16" s="22">
        <v>0</v>
      </c>
      <c r="N16" s="22">
        <v>0</v>
      </c>
      <c r="O16" s="23">
        <v>0</v>
      </c>
    </row>
    <row r="17" spans="1:15" x14ac:dyDescent="0.2">
      <c r="A17" s="53"/>
      <c r="B17" s="72" t="s">
        <v>58</v>
      </c>
      <c r="C17" s="108"/>
      <c r="D17" s="108"/>
      <c r="E17" s="108"/>
      <c r="F17" s="108"/>
      <c r="G17" s="108"/>
      <c r="H17" s="109"/>
      <c r="I17" s="120">
        <f>SUM(I7:I16)</f>
        <v>0</v>
      </c>
      <c r="J17" s="3">
        <v>721</v>
      </c>
      <c r="K17" s="4" t="s">
        <v>209</v>
      </c>
      <c r="L17" s="22">
        <v>0</v>
      </c>
      <c r="M17" s="22">
        <f>I104</f>
        <v>0</v>
      </c>
      <c r="N17" s="22">
        <v>0</v>
      </c>
      <c r="O17" s="23">
        <v>0</v>
      </c>
    </row>
    <row r="18" spans="1:15" x14ac:dyDescent="0.2">
      <c r="A18" s="53"/>
      <c r="B18" s="70" t="s">
        <v>100</v>
      </c>
      <c r="C18" s="108"/>
      <c r="D18" s="108"/>
      <c r="E18" s="108"/>
      <c r="F18" s="108"/>
      <c r="G18" s="108"/>
      <c r="H18" s="109"/>
      <c r="I18" s="110"/>
      <c r="J18" s="3">
        <v>722</v>
      </c>
      <c r="K18" s="4" t="s">
        <v>210</v>
      </c>
      <c r="L18" s="22">
        <v>0</v>
      </c>
      <c r="M18" s="22">
        <v>0</v>
      </c>
      <c r="N18" s="22">
        <v>0</v>
      </c>
      <c r="O18" s="23">
        <v>0</v>
      </c>
    </row>
    <row r="19" spans="1:15" x14ac:dyDescent="0.2">
      <c r="A19" s="53">
        <v>11</v>
      </c>
      <c r="B19" s="46" t="s">
        <v>86</v>
      </c>
      <c r="C19" s="108"/>
      <c r="D19" s="108"/>
      <c r="E19" s="108">
        <v>0.15</v>
      </c>
      <c r="F19" s="108">
        <f t="shared" ref="F19:F24" si="1">805+8</f>
        <v>813</v>
      </c>
      <c r="G19" s="108">
        <f>F19*E19</f>
        <v>121.94999999999999</v>
      </c>
      <c r="H19" s="122"/>
      <c r="I19" s="110">
        <f t="shared" ref="I19:I24" si="2">F19*H19</f>
        <v>0</v>
      </c>
      <c r="J19" s="3">
        <v>723</v>
      </c>
      <c r="K19" s="4" t="s">
        <v>211</v>
      </c>
      <c r="L19" s="22">
        <v>0</v>
      </c>
      <c r="M19" s="22">
        <f>I119</f>
        <v>0</v>
      </c>
      <c r="N19" s="22">
        <v>0</v>
      </c>
      <c r="O19" s="23">
        <v>0</v>
      </c>
    </row>
    <row r="20" spans="1:15" x14ac:dyDescent="0.2">
      <c r="A20" s="53">
        <f t="shared" si="0"/>
        <v>12</v>
      </c>
      <c r="B20" s="46" t="s">
        <v>87</v>
      </c>
      <c r="C20" s="108"/>
      <c r="D20" s="108"/>
      <c r="E20" s="108">
        <v>0.1</v>
      </c>
      <c r="F20" s="108">
        <f t="shared" si="1"/>
        <v>813</v>
      </c>
      <c r="G20" s="108">
        <f>F20*E20</f>
        <v>81.300000000000011</v>
      </c>
      <c r="H20" s="122"/>
      <c r="I20" s="110">
        <f t="shared" si="2"/>
        <v>0</v>
      </c>
      <c r="J20" s="3">
        <v>725</v>
      </c>
      <c r="K20" s="4" t="s">
        <v>212</v>
      </c>
      <c r="L20" s="22">
        <v>0</v>
      </c>
      <c r="M20" s="22">
        <v>0</v>
      </c>
      <c r="N20" s="22">
        <v>0</v>
      </c>
      <c r="O20" s="23">
        <v>0</v>
      </c>
    </row>
    <row r="21" spans="1:15" x14ac:dyDescent="0.2">
      <c r="A21" s="53">
        <f t="shared" si="0"/>
        <v>13</v>
      </c>
      <c r="B21" s="46" t="s">
        <v>88</v>
      </c>
      <c r="C21" s="108"/>
      <c r="D21" s="108"/>
      <c r="E21" s="108">
        <v>0.05</v>
      </c>
      <c r="F21" s="108">
        <f t="shared" si="1"/>
        <v>813</v>
      </c>
      <c r="G21" s="108">
        <f>F21*E21</f>
        <v>40.650000000000006</v>
      </c>
      <c r="H21" s="122"/>
      <c r="I21" s="110">
        <f t="shared" si="2"/>
        <v>0</v>
      </c>
      <c r="J21" s="3">
        <v>735</v>
      </c>
      <c r="K21" s="4" t="s">
        <v>213</v>
      </c>
      <c r="L21" s="22">
        <v>0</v>
      </c>
      <c r="M21" s="22">
        <f>I130</f>
        <v>0</v>
      </c>
      <c r="N21" s="22">
        <v>0</v>
      </c>
      <c r="O21" s="23">
        <v>0</v>
      </c>
    </row>
    <row r="22" spans="1:15" x14ac:dyDescent="0.2">
      <c r="A22" s="53">
        <f t="shared" si="0"/>
        <v>14</v>
      </c>
      <c r="B22" s="46" t="s">
        <v>89</v>
      </c>
      <c r="C22" s="108"/>
      <c r="D22" s="108"/>
      <c r="E22" s="108">
        <v>3.5000000000000003E-2</v>
      </c>
      <c r="F22" s="108">
        <f t="shared" si="1"/>
        <v>813</v>
      </c>
      <c r="G22" s="108">
        <f>F22*E22</f>
        <v>28.455000000000002</v>
      </c>
      <c r="H22" s="122"/>
      <c r="I22" s="110">
        <f t="shared" si="2"/>
        <v>0</v>
      </c>
      <c r="J22" s="3">
        <v>764</v>
      </c>
      <c r="K22" s="4" t="s">
        <v>214</v>
      </c>
      <c r="L22" s="22">
        <v>0</v>
      </c>
      <c r="M22" s="22">
        <f>I137</f>
        <v>0</v>
      </c>
      <c r="N22" s="22">
        <v>0</v>
      </c>
      <c r="O22" s="23">
        <v>0</v>
      </c>
    </row>
    <row r="23" spans="1:15" x14ac:dyDescent="0.2">
      <c r="A23" s="53">
        <f t="shared" si="0"/>
        <v>15</v>
      </c>
      <c r="B23" s="46" t="s">
        <v>90</v>
      </c>
      <c r="C23" s="108"/>
      <c r="D23" s="108"/>
      <c r="E23" s="108"/>
      <c r="F23" s="108">
        <f t="shared" si="1"/>
        <v>813</v>
      </c>
      <c r="G23" s="108"/>
      <c r="H23" s="122"/>
      <c r="I23" s="110">
        <f t="shared" si="2"/>
        <v>0</v>
      </c>
      <c r="J23" s="3">
        <v>781</v>
      </c>
      <c r="K23" s="4" t="s">
        <v>215</v>
      </c>
      <c r="L23" s="22">
        <v>0</v>
      </c>
      <c r="M23" s="22">
        <v>0</v>
      </c>
      <c r="N23" s="22">
        <v>0</v>
      </c>
      <c r="O23" s="23">
        <v>0</v>
      </c>
    </row>
    <row r="24" spans="1:15" x14ac:dyDescent="0.2">
      <c r="A24" s="53">
        <f t="shared" si="0"/>
        <v>16</v>
      </c>
      <c r="B24" s="46" t="s">
        <v>91</v>
      </c>
      <c r="C24" s="108"/>
      <c r="D24" s="108"/>
      <c r="E24" s="108">
        <v>1.2999999999999999E-2</v>
      </c>
      <c r="F24" s="108">
        <f t="shared" si="1"/>
        <v>813</v>
      </c>
      <c r="G24" s="108">
        <f>F24*E24</f>
        <v>10.568999999999999</v>
      </c>
      <c r="H24" s="122"/>
      <c r="I24" s="110">
        <f t="shared" si="2"/>
        <v>0</v>
      </c>
      <c r="J24" s="3">
        <v>783</v>
      </c>
      <c r="K24" s="4" t="s">
        <v>216</v>
      </c>
      <c r="L24" s="22">
        <v>0</v>
      </c>
      <c r="M24" s="22">
        <v>0</v>
      </c>
      <c r="N24" s="22">
        <v>0</v>
      </c>
      <c r="O24" s="23">
        <v>0</v>
      </c>
    </row>
    <row r="25" spans="1:15" x14ac:dyDescent="0.2">
      <c r="A25" s="53">
        <f t="shared" si="0"/>
        <v>17</v>
      </c>
      <c r="B25" s="46" t="s">
        <v>92</v>
      </c>
      <c r="C25" s="108">
        <v>115</v>
      </c>
      <c r="D25" s="108"/>
      <c r="E25" s="108"/>
      <c r="F25" s="108"/>
      <c r="G25" s="108"/>
      <c r="H25" s="122"/>
      <c r="I25" s="110">
        <f>C25*H25</f>
        <v>0</v>
      </c>
      <c r="J25" s="3">
        <v>784</v>
      </c>
      <c r="K25" s="4" t="s">
        <v>217</v>
      </c>
      <c r="L25" s="22">
        <v>0</v>
      </c>
      <c r="M25" s="22">
        <v>0</v>
      </c>
      <c r="N25" s="22">
        <v>0</v>
      </c>
      <c r="O25" s="23">
        <v>0</v>
      </c>
    </row>
    <row r="26" spans="1:15" x14ac:dyDescent="0.2">
      <c r="A26" s="53">
        <f t="shared" si="0"/>
        <v>18</v>
      </c>
      <c r="B26" s="51" t="s">
        <v>107</v>
      </c>
      <c r="C26" s="44">
        <v>620</v>
      </c>
      <c r="D26" s="51"/>
      <c r="E26" s="44"/>
      <c r="F26" s="51"/>
      <c r="G26" s="44"/>
      <c r="H26" s="122"/>
      <c r="I26" s="110">
        <f>C26*H26</f>
        <v>0</v>
      </c>
      <c r="J26" s="3"/>
      <c r="K26" s="4"/>
      <c r="L26" s="22">
        <v>0</v>
      </c>
      <c r="M26" s="22">
        <v>0</v>
      </c>
      <c r="N26" s="22">
        <v>0</v>
      </c>
      <c r="O26" s="23">
        <v>0</v>
      </c>
    </row>
    <row r="27" spans="1:15" x14ac:dyDescent="0.2">
      <c r="A27" s="53"/>
      <c r="B27" s="72" t="s">
        <v>108</v>
      </c>
      <c r="C27" s="108"/>
      <c r="D27" s="108"/>
      <c r="E27" s="108"/>
      <c r="F27" s="108"/>
      <c r="G27" s="108"/>
      <c r="H27" s="109"/>
      <c r="I27" s="120">
        <f>SUM(I19:I26)</f>
        <v>0</v>
      </c>
      <c r="J27" s="73" t="s">
        <v>15</v>
      </c>
      <c r="K27" s="4" t="s">
        <v>41</v>
      </c>
      <c r="L27" s="22">
        <v>0</v>
      </c>
      <c r="M27" s="22">
        <f>I170</f>
        <v>0</v>
      </c>
      <c r="N27" s="22">
        <v>0</v>
      </c>
      <c r="O27" s="23">
        <v>0</v>
      </c>
    </row>
    <row r="28" spans="1:15" x14ac:dyDescent="0.2">
      <c r="A28" s="53"/>
      <c r="B28" s="46"/>
      <c r="C28" s="108"/>
      <c r="D28" s="108"/>
      <c r="E28" s="108"/>
      <c r="F28" s="108"/>
      <c r="G28" s="108"/>
      <c r="H28" s="109"/>
      <c r="I28" s="110"/>
      <c r="J28" s="3"/>
      <c r="K28" s="4"/>
      <c r="L28" s="22">
        <v>0</v>
      </c>
      <c r="M28" s="22">
        <f>I176</f>
        <v>0</v>
      </c>
      <c r="N28" s="22">
        <v>0</v>
      </c>
      <c r="O28" s="23">
        <v>0</v>
      </c>
    </row>
    <row r="29" spans="1:15" x14ac:dyDescent="0.2">
      <c r="A29" s="53"/>
      <c r="B29" s="46"/>
      <c r="C29" s="108"/>
      <c r="D29" s="108"/>
      <c r="E29" s="108"/>
      <c r="F29" s="108"/>
      <c r="G29" s="108"/>
      <c r="H29" s="109"/>
      <c r="I29" s="110"/>
      <c r="J29" s="3"/>
      <c r="K29" s="4"/>
      <c r="L29" s="22">
        <v>0</v>
      </c>
      <c r="M29" s="22">
        <v>0</v>
      </c>
      <c r="N29" s="22">
        <v>0</v>
      </c>
      <c r="O29" s="23">
        <v>0</v>
      </c>
    </row>
    <row r="30" spans="1:15" x14ac:dyDescent="0.2">
      <c r="A30" s="53"/>
      <c r="B30" s="46"/>
      <c r="C30" s="108"/>
      <c r="D30" s="108"/>
      <c r="E30" s="108"/>
      <c r="F30" s="108"/>
      <c r="G30" s="108"/>
      <c r="H30" s="109"/>
      <c r="I30" s="110"/>
      <c r="J30" s="3"/>
      <c r="K30" s="4" t="s">
        <v>67</v>
      </c>
      <c r="L30" s="22">
        <v>0</v>
      </c>
      <c r="M30" s="22">
        <v>0</v>
      </c>
      <c r="N30" s="22">
        <f>I211</f>
        <v>0</v>
      </c>
      <c r="O30" s="23">
        <v>0</v>
      </c>
    </row>
    <row r="31" spans="1:15" x14ac:dyDescent="0.2">
      <c r="A31" s="53"/>
      <c r="B31" s="46"/>
      <c r="C31" s="43"/>
      <c r="D31" s="108"/>
      <c r="E31" s="108"/>
      <c r="F31" s="108"/>
      <c r="G31" s="108"/>
      <c r="H31" s="109" t="s">
        <v>10</v>
      </c>
      <c r="I31" s="110"/>
      <c r="J31" s="3"/>
      <c r="K31" s="4" t="s">
        <v>218</v>
      </c>
      <c r="L31" s="22">
        <v>0</v>
      </c>
      <c r="M31" s="22">
        <v>0</v>
      </c>
      <c r="N31" s="22">
        <f>I245</f>
        <v>0</v>
      </c>
      <c r="O31" s="23">
        <v>0</v>
      </c>
    </row>
    <row r="32" spans="1:15" x14ac:dyDescent="0.2">
      <c r="A32" s="53"/>
      <c r="B32" s="46"/>
      <c r="C32" s="43"/>
      <c r="D32" s="108"/>
      <c r="E32" s="108"/>
      <c r="F32" s="108"/>
      <c r="G32" s="108"/>
      <c r="H32" s="109"/>
      <c r="I32" s="110"/>
      <c r="J32" s="3"/>
      <c r="K32" s="4"/>
      <c r="L32" s="22">
        <v>0</v>
      </c>
      <c r="M32" s="22">
        <v>0</v>
      </c>
      <c r="N32" s="22">
        <v>0</v>
      </c>
      <c r="O32" s="23">
        <v>0</v>
      </c>
    </row>
    <row r="33" spans="1:16" x14ac:dyDescent="0.2">
      <c r="A33" s="53"/>
      <c r="B33" s="46"/>
      <c r="C33" s="43"/>
      <c r="D33" s="108"/>
      <c r="E33" s="108"/>
      <c r="F33" s="108"/>
      <c r="G33" s="108"/>
      <c r="H33" s="109"/>
      <c r="I33" s="110"/>
      <c r="J33" s="3"/>
      <c r="K33" s="4"/>
      <c r="L33" s="22">
        <v>0</v>
      </c>
      <c r="M33" s="22">
        <v>0</v>
      </c>
      <c r="N33" s="22">
        <v>0</v>
      </c>
      <c r="O33" s="23">
        <v>0</v>
      </c>
    </row>
    <row r="34" spans="1:16" x14ac:dyDescent="0.2">
      <c r="A34" s="53"/>
      <c r="B34" s="46"/>
      <c r="C34" s="108"/>
      <c r="D34" s="108"/>
      <c r="E34" s="108"/>
      <c r="F34" s="108"/>
      <c r="G34" s="108"/>
      <c r="H34" s="109"/>
      <c r="I34" s="110"/>
      <c r="J34" s="3"/>
      <c r="K34" s="4"/>
      <c r="L34" s="22">
        <v>0</v>
      </c>
      <c r="M34" s="22">
        <v>0</v>
      </c>
      <c r="N34" s="22">
        <v>0</v>
      </c>
      <c r="O34" s="23">
        <v>0</v>
      </c>
    </row>
    <row r="35" spans="1:16" ht="13.5" thickBot="1" x14ac:dyDescent="0.25">
      <c r="A35" s="54"/>
      <c r="B35" s="59"/>
      <c r="C35" s="114"/>
      <c r="D35" s="111"/>
      <c r="E35" s="111"/>
      <c r="F35" s="111"/>
      <c r="G35" s="111"/>
      <c r="H35" s="112"/>
      <c r="I35" s="113"/>
      <c r="J35" s="81"/>
      <c r="K35" s="82" t="s">
        <v>65</v>
      </c>
      <c r="L35" s="88">
        <f>SUM(L7:L34)</f>
        <v>0</v>
      </c>
      <c r="M35" s="88">
        <f>SUM(M7:M34)</f>
        <v>0</v>
      </c>
      <c r="N35" s="88">
        <f>SUM(N7:N34)</f>
        <v>0</v>
      </c>
      <c r="O35" s="83"/>
      <c r="P35" s="8"/>
    </row>
    <row r="36" spans="1:16" ht="15.75" thickTop="1" x14ac:dyDescent="0.25">
      <c r="A36" s="40" t="str">
        <f>A1</f>
        <v xml:space="preserve">  </v>
      </c>
      <c r="I36" s="90" t="s">
        <v>69</v>
      </c>
      <c r="J36" s="40" t="str">
        <f>A1</f>
        <v xml:space="preserve">  </v>
      </c>
      <c r="O36" s="90" t="str">
        <f>I1</f>
        <v>ROZPOČET</v>
      </c>
      <c r="P36" s="8"/>
    </row>
    <row r="37" spans="1:16" ht="15" x14ac:dyDescent="0.25">
      <c r="A37" s="60" t="s">
        <v>110</v>
      </c>
      <c r="B37" s="61"/>
      <c r="C37" s="61"/>
      <c r="D37" s="61"/>
      <c r="E37" s="61"/>
      <c r="F37" s="61"/>
      <c r="G37" s="61"/>
      <c r="H37" s="61"/>
      <c r="I37" s="74" t="str">
        <f>I2</f>
        <v>JKSO: 822 590</v>
      </c>
      <c r="J37" s="60" t="str">
        <f>J2</f>
        <v>STAVEBNÍ OBJEKT: SO1 + SO2 + SO3 + SO4 + SO5 = SPORTOVIŠTĚ</v>
      </c>
      <c r="K37" s="61"/>
      <c r="L37" s="61"/>
      <c r="M37" s="61"/>
      <c r="N37" s="61"/>
      <c r="O37" s="74" t="str">
        <f>I2</f>
        <v>JKSO: 822 590</v>
      </c>
    </row>
    <row r="38" spans="1:16" ht="13.5" thickBot="1" x14ac:dyDescent="0.25">
      <c r="A38" s="93"/>
      <c r="B38" t="str">
        <f>B3</f>
        <v>Žlutě označené položky mají podle Vyhlášky 169/2016 Sb. § 5 odstavec (3) odkaz na upřešnění na konec tohoto rozpočtu</v>
      </c>
      <c r="I38">
        <v>2</v>
      </c>
      <c r="J38" s="8"/>
      <c r="K38" s="8"/>
      <c r="L38" s="8"/>
      <c r="M38" s="8"/>
      <c r="N38" s="8"/>
      <c r="O38" s="8">
        <v>9</v>
      </c>
    </row>
    <row r="39" spans="1:16" ht="14.25" thickTop="1" thickBot="1" x14ac:dyDescent="0.25">
      <c r="A39" s="62" t="s">
        <v>0</v>
      </c>
      <c r="B39" s="63" t="s">
        <v>1</v>
      </c>
      <c r="C39" s="64" t="s">
        <v>53</v>
      </c>
      <c r="D39" s="64" t="s">
        <v>54</v>
      </c>
      <c r="E39" s="64" t="s">
        <v>55</v>
      </c>
      <c r="F39" s="64" t="s">
        <v>2</v>
      </c>
      <c r="G39" s="64" t="s">
        <v>56</v>
      </c>
      <c r="H39" s="64" t="s">
        <v>3</v>
      </c>
      <c r="I39" s="65" t="s">
        <v>4</v>
      </c>
      <c r="J39" s="8"/>
      <c r="K39" s="19" t="s">
        <v>19</v>
      </c>
      <c r="L39" s="8"/>
      <c r="M39" s="8"/>
      <c r="N39" s="8"/>
      <c r="O39" s="8"/>
    </row>
    <row r="40" spans="1:16" ht="14.25" thickTop="1" thickBot="1" x14ac:dyDescent="0.25">
      <c r="A40" s="66" t="s">
        <v>5</v>
      </c>
      <c r="B40" s="67"/>
      <c r="C40" s="67" t="s">
        <v>6</v>
      </c>
      <c r="D40" s="67" t="s">
        <v>6</v>
      </c>
      <c r="E40" s="67" t="s">
        <v>6</v>
      </c>
      <c r="F40" s="67" t="s">
        <v>7</v>
      </c>
      <c r="G40" s="67" t="s">
        <v>57</v>
      </c>
      <c r="H40" s="67" t="s">
        <v>8</v>
      </c>
      <c r="I40" s="68" t="s">
        <v>9</v>
      </c>
      <c r="J40" s="15" t="s">
        <v>0</v>
      </c>
      <c r="K40" s="16" t="s">
        <v>11</v>
      </c>
      <c r="L40" s="17" t="s">
        <v>10</v>
      </c>
      <c r="M40" s="17" t="s">
        <v>9</v>
      </c>
      <c r="N40" s="17" t="s">
        <v>10</v>
      </c>
      <c r="O40" s="18" t="s">
        <v>10</v>
      </c>
    </row>
    <row r="41" spans="1:16" x14ac:dyDescent="0.2">
      <c r="A41" s="53"/>
      <c r="B41" s="70" t="s">
        <v>59</v>
      </c>
      <c r="C41" s="44"/>
      <c r="D41" s="44"/>
      <c r="E41" s="44"/>
      <c r="F41" s="44"/>
      <c r="G41" s="44"/>
      <c r="H41" s="78"/>
      <c r="I41" s="84"/>
      <c r="J41" s="6"/>
      <c r="K41" s="28" t="s">
        <v>20</v>
      </c>
      <c r="L41" s="20"/>
      <c r="M41" s="20"/>
      <c r="N41" s="20" t="s">
        <v>10</v>
      </c>
      <c r="O41" s="21" t="s">
        <v>10</v>
      </c>
    </row>
    <row r="42" spans="1:16" x14ac:dyDescent="0.2">
      <c r="A42" s="53">
        <v>1</v>
      </c>
      <c r="B42" s="46" t="s">
        <v>119</v>
      </c>
      <c r="C42" s="108">
        <v>67</v>
      </c>
      <c r="D42" s="108">
        <f>2.55+1</f>
        <v>3.55</v>
      </c>
      <c r="E42" s="108">
        <v>0.3</v>
      </c>
      <c r="F42" s="108">
        <f>C42*D42</f>
        <v>237.85</v>
      </c>
      <c r="G42" s="108">
        <f>F42*E42</f>
        <v>71.35499999999999</v>
      </c>
      <c r="H42" s="123"/>
      <c r="I42" s="84">
        <f>F42*H42</f>
        <v>0</v>
      </c>
      <c r="J42" s="3" t="s">
        <v>21</v>
      </c>
      <c r="K42" s="4" t="s">
        <v>22</v>
      </c>
      <c r="L42" s="22"/>
      <c r="M42" s="22">
        <f>N35</f>
        <v>0</v>
      </c>
      <c r="N42" s="22" t="s">
        <v>10</v>
      </c>
      <c r="O42" s="23" t="s">
        <v>10</v>
      </c>
    </row>
    <row r="43" spans="1:16" x14ac:dyDescent="0.2">
      <c r="A43" s="53">
        <f>A42+1</f>
        <v>2</v>
      </c>
      <c r="B43" s="46" t="s">
        <v>80</v>
      </c>
      <c r="C43" s="108"/>
      <c r="D43" s="108"/>
      <c r="E43" s="108"/>
      <c r="F43" s="108"/>
      <c r="G43" s="108">
        <f>G42</f>
        <v>71.35499999999999</v>
      </c>
      <c r="H43" s="123"/>
      <c r="I43" s="84">
        <f>G43*H43</f>
        <v>0</v>
      </c>
      <c r="J43" s="3" t="s">
        <v>21</v>
      </c>
      <c r="K43" s="4" t="s">
        <v>23</v>
      </c>
      <c r="L43" s="22"/>
      <c r="M43" s="22">
        <f>L35+M35</f>
        <v>0</v>
      </c>
      <c r="N43" s="22"/>
      <c r="O43" s="23"/>
    </row>
    <row r="44" spans="1:16" x14ac:dyDescent="0.2">
      <c r="A44" s="53">
        <f t="shared" ref="A44:A57" si="3">A43+1</f>
        <v>3</v>
      </c>
      <c r="B44" s="46" t="s">
        <v>81</v>
      </c>
      <c r="C44" s="108">
        <v>67</v>
      </c>
      <c r="D44" s="108">
        <f>D42</f>
        <v>3.55</v>
      </c>
      <c r="E44" s="108">
        <v>0.1</v>
      </c>
      <c r="F44" s="108">
        <f>C44*D44</f>
        <v>237.85</v>
      </c>
      <c r="G44" s="108">
        <f>F44*E44</f>
        <v>23.785</v>
      </c>
      <c r="H44" s="123"/>
      <c r="I44" s="84">
        <f>F44*H44</f>
        <v>0</v>
      </c>
      <c r="J44" s="3" t="s">
        <v>21</v>
      </c>
      <c r="K44" s="4" t="s">
        <v>24</v>
      </c>
      <c r="L44" s="22"/>
      <c r="M44" s="22">
        <f>L35</f>
        <v>0</v>
      </c>
      <c r="N44" s="22"/>
      <c r="O44" s="23"/>
    </row>
    <row r="45" spans="1:16" x14ac:dyDescent="0.2">
      <c r="A45" s="53">
        <f t="shared" si="3"/>
        <v>4</v>
      </c>
      <c r="B45" s="46" t="s">
        <v>82</v>
      </c>
      <c r="C45" s="108"/>
      <c r="D45" s="108"/>
      <c r="E45" s="108"/>
      <c r="F45" s="108"/>
      <c r="G45" s="108">
        <f>G44</f>
        <v>23.785</v>
      </c>
      <c r="H45" s="123"/>
      <c r="I45" s="84">
        <f>G45*H45</f>
        <v>0</v>
      </c>
      <c r="J45" s="3" t="s">
        <v>21</v>
      </c>
      <c r="K45" s="4" t="s">
        <v>25</v>
      </c>
      <c r="L45" s="22"/>
      <c r="M45" s="22">
        <f>M35</f>
        <v>0</v>
      </c>
      <c r="N45" s="22"/>
      <c r="O45" s="23"/>
    </row>
    <row r="46" spans="1:16" x14ac:dyDescent="0.2">
      <c r="A46" s="53">
        <f t="shared" si="3"/>
        <v>5</v>
      </c>
      <c r="B46" s="46" t="s">
        <v>120</v>
      </c>
      <c r="C46" s="108">
        <v>65.099999999999994</v>
      </c>
      <c r="D46" s="108">
        <v>2.65</v>
      </c>
      <c r="E46" s="108"/>
      <c r="F46" s="108">
        <f>C46*D46</f>
        <v>172.51499999999999</v>
      </c>
      <c r="G46" s="108"/>
      <c r="H46" s="123"/>
      <c r="I46" s="84">
        <f>F46*H46</f>
        <v>0</v>
      </c>
      <c r="J46" s="3" t="s">
        <v>10</v>
      </c>
      <c r="K46" s="5" t="s">
        <v>26</v>
      </c>
      <c r="L46" s="22"/>
      <c r="M46" s="37">
        <f>L35+M35+N35</f>
        <v>0</v>
      </c>
      <c r="N46" s="22"/>
      <c r="O46" s="23"/>
    </row>
    <row r="47" spans="1:16" x14ac:dyDescent="0.2">
      <c r="A47" s="53">
        <f t="shared" si="3"/>
        <v>6</v>
      </c>
      <c r="B47" s="46" t="s">
        <v>121</v>
      </c>
      <c r="C47" s="108"/>
      <c r="D47" s="108"/>
      <c r="E47" s="108"/>
      <c r="F47" s="108">
        <v>200</v>
      </c>
      <c r="G47" s="108"/>
      <c r="H47" s="123"/>
      <c r="I47" s="84">
        <f>F47*H47</f>
        <v>0</v>
      </c>
      <c r="J47" s="3"/>
      <c r="K47" s="4"/>
      <c r="L47" s="22"/>
      <c r="M47" s="22" t="s">
        <v>10</v>
      </c>
      <c r="N47" s="22"/>
      <c r="O47" s="23"/>
    </row>
    <row r="48" spans="1:16" x14ac:dyDescent="0.2">
      <c r="A48" s="53">
        <f t="shared" si="3"/>
        <v>7</v>
      </c>
      <c r="B48" s="46" t="s">
        <v>98</v>
      </c>
      <c r="C48" s="108"/>
      <c r="D48" s="108"/>
      <c r="E48" s="108"/>
      <c r="F48" s="108">
        <v>65</v>
      </c>
      <c r="G48" s="108"/>
      <c r="H48" s="123"/>
      <c r="I48" s="84">
        <f>F48*H48</f>
        <v>0</v>
      </c>
      <c r="J48" s="3" t="s">
        <v>10</v>
      </c>
      <c r="K48" s="4" t="s">
        <v>14</v>
      </c>
      <c r="L48" s="22"/>
      <c r="M48" s="22" t="s">
        <v>49</v>
      </c>
      <c r="N48" s="22"/>
      <c r="O48" s="23"/>
    </row>
    <row r="49" spans="1:16" x14ac:dyDescent="0.2">
      <c r="A49" s="53"/>
      <c r="B49" s="72" t="s">
        <v>58</v>
      </c>
      <c r="C49" s="108"/>
      <c r="D49" s="108"/>
      <c r="E49" s="108"/>
      <c r="F49" s="108"/>
      <c r="G49" s="108"/>
      <c r="H49" s="78"/>
      <c r="I49" s="121">
        <f>SUM(I42:I48)</f>
        <v>0</v>
      </c>
      <c r="J49" s="3" t="s">
        <v>10</v>
      </c>
      <c r="K49" s="5" t="s">
        <v>27</v>
      </c>
      <c r="L49" s="22"/>
      <c r="M49" s="37">
        <f>SUM(M46:M48)</f>
        <v>0</v>
      </c>
      <c r="N49" s="22"/>
      <c r="O49" s="23"/>
    </row>
    <row r="50" spans="1:16" x14ac:dyDescent="0.2">
      <c r="A50" s="53"/>
      <c r="B50" s="70" t="s">
        <v>100</v>
      </c>
      <c r="C50" s="108"/>
      <c r="D50" s="108"/>
      <c r="E50" s="108">
        <v>3.5000000000000003E-2</v>
      </c>
      <c r="F50" s="108">
        <f t="shared" ref="F50:F55" si="4">65*2.45</f>
        <v>159.25</v>
      </c>
      <c r="G50" s="108">
        <f t="shared" ref="G50:G55" si="5">F50*E50</f>
        <v>5.5737500000000004</v>
      </c>
      <c r="H50" s="122"/>
      <c r="I50" s="110">
        <f t="shared" ref="I50:I55" si="6">F50*H50</f>
        <v>0</v>
      </c>
      <c r="J50" s="3" t="s">
        <v>10</v>
      </c>
      <c r="K50" s="4"/>
      <c r="L50" s="22" t="s">
        <v>10</v>
      </c>
      <c r="M50" s="22" t="s">
        <v>10</v>
      </c>
      <c r="N50" s="22"/>
      <c r="O50" s="23"/>
    </row>
    <row r="51" spans="1:16" x14ac:dyDescent="0.2">
      <c r="A51" s="53">
        <v>8</v>
      </c>
      <c r="B51" s="46" t="s">
        <v>89</v>
      </c>
      <c r="C51" s="108"/>
      <c r="D51" s="108"/>
      <c r="E51" s="108">
        <v>3.5000000000000003E-2</v>
      </c>
      <c r="F51" s="108">
        <f t="shared" si="4"/>
        <v>159.25</v>
      </c>
      <c r="G51" s="108">
        <f t="shared" si="5"/>
        <v>5.5737500000000004</v>
      </c>
      <c r="H51" s="122"/>
      <c r="I51" s="110">
        <f t="shared" si="6"/>
        <v>0</v>
      </c>
      <c r="J51" s="3"/>
      <c r="K51" s="5" t="s">
        <v>18</v>
      </c>
      <c r="L51" s="22"/>
      <c r="M51" s="22" t="s">
        <v>10</v>
      </c>
      <c r="N51" s="22"/>
      <c r="O51" s="23"/>
    </row>
    <row r="52" spans="1:16" x14ac:dyDescent="0.2">
      <c r="A52" s="53">
        <f t="shared" si="3"/>
        <v>9</v>
      </c>
      <c r="B52" s="46" t="s">
        <v>86</v>
      </c>
      <c r="C52" s="108"/>
      <c r="D52" s="108"/>
      <c r="E52" s="108">
        <v>0.15</v>
      </c>
      <c r="F52" s="108">
        <f t="shared" si="4"/>
        <v>159.25</v>
      </c>
      <c r="G52" s="108">
        <f t="shared" si="5"/>
        <v>23.887499999999999</v>
      </c>
      <c r="H52" s="122"/>
      <c r="I52" s="110">
        <f t="shared" si="6"/>
        <v>0</v>
      </c>
      <c r="J52" s="3" t="s">
        <v>28</v>
      </c>
      <c r="K52" s="4" t="s">
        <v>29</v>
      </c>
      <c r="L52" s="22"/>
      <c r="M52" s="22" t="s">
        <v>49</v>
      </c>
      <c r="N52" s="22"/>
      <c r="O52" s="23"/>
    </row>
    <row r="53" spans="1:16" x14ac:dyDescent="0.2">
      <c r="A53" s="53">
        <f t="shared" si="3"/>
        <v>10</v>
      </c>
      <c r="B53" s="46" t="s">
        <v>87</v>
      </c>
      <c r="C53" s="108"/>
      <c r="D53" s="108"/>
      <c r="E53" s="108">
        <v>0.1</v>
      </c>
      <c r="F53" s="108">
        <f t="shared" si="4"/>
        <v>159.25</v>
      </c>
      <c r="G53" s="108">
        <f t="shared" si="5"/>
        <v>15.925000000000001</v>
      </c>
      <c r="H53" s="122"/>
      <c r="I53" s="110">
        <f t="shared" si="6"/>
        <v>0</v>
      </c>
      <c r="J53" s="3" t="s">
        <v>28</v>
      </c>
      <c r="K53" s="4" t="s">
        <v>30</v>
      </c>
      <c r="L53" s="22"/>
      <c r="M53" s="22" t="s">
        <v>49</v>
      </c>
      <c r="N53" s="22"/>
      <c r="O53" s="23"/>
    </row>
    <row r="54" spans="1:16" x14ac:dyDescent="0.2">
      <c r="A54" s="53">
        <f t="shared" si="3"/>
        <v>11</v>
      </c>
      <c r="B54" s="46" t="s">
        <v>88</v>
      </c>
      <c r="C54" s="108"/>
      <c r="D54" s="108"/>
      <c r="E54" s="108">
        <v>0.05</v>
      </c>
      <c r="F54" s="108">
        <f t="shared" si="4"/>
        <v>159.25</v>
      </c>
      <c r="G54" s="108">
        <f t="shared" si="5"/>
        <v>7.9625000000000004</v>
      </c>
      <c r="H54" s="122"/>
      <c r="I54" s="110">
        <f t="shared" si="6"/>
        <v>0</v>
      </c>
      <c r="J54" s="3" t="s">
        <v>28</v>
      </c>
      <c r="K54" s="4" t="s">
        <v>31</v>
      </c>
      <c r="L54" s="22"/>
      <c r="M54" s="22" t="s">
        <v>49</v>
      </c>
      <c r="N54" s="22"/>
      <c r="O54" s="23"/>
    </row>
    <row r="55" spans="1:16" x14ac:dyDescent="0.2">
      <c r="A55" s="53">
        <f t="shared" si="3"/>
        <v>12</v>
      </c>
      <c r="B55" s="46" t="s">
        <v>89</v>
      </c>
      <c r="C55" s="108"/>
      <c r="D55" s="108"/>
      <c r="E55" s="108">
        <v>3.5000000000000003E-2</v>
      </c>
      <c r="F55" s="108">
        <f t="shared" si="4"/>
        <v>159.25</v>
      </c>
      <c r="G55" s="108">
        <f t="shared" si="5"/>
        <v>5.5737500000000004</v>
      </c>
      <c r="H55" s="122"/>
      <c r="I55" s="110">
        <f t="shared" si="6"/>
        <v>0</v>
      </c>
      <c r="J55" s="3" t="s">
        <v>28</v>
      </c>
      <c r="K55" s="4" t="s">
        <v>32</v>
      </c>
      <c r="L55" s="22"/>
      <c r="M55" s="22" t="s">
        <v>49</v>
      </c>
      <c r="N55" s="22"/>
      <c r="O55" s="23"/>
    </row>
    <row r="56" spans="1:16" x14ac:dyDescent="0.2">
      <c r="A56" s="53">
        <v>13</v>
      </c>
      <c r="B56" s="46" t="s">
        <v>92</v>
      </c>
      <c r="C56" s="108">
        <v>135.15</v>
      </c>
      <c r="D56" s="108"/>
      <c r="E56" s="108"/>
      <c r="F56" s="108"/>
      <c r="G56" s="108"/>
      <c r="H56" s="122"/>
      <c r="I56" s="110">
        <f>C56*H56</f>
        <v>0</v>
      </c>
      <c r="J56" s="3" t="s">
        <v>28</v>
      </c>
      <c r="K56" s="4" t="s">
        <v>33</v>
      </c>
      <c r="L56" s="22"/>
      <c r="M56" s="22" t="s">
        <v>49</v>
      </c>
      <c r="N56" s="22"/>
      <c r="O56" s="23"/>
    </row>
    <row r="57" spans="1:16" x14ac:dyDescent="0.2">
      <c r="A57" s="53">
        <f t="shared" si="3"/>
        <v>14</v>
      </c>
      <c r="B57" s="51" t="s">
        <v>107</v>
      </c>
      <c r="C57" s="44">
        <v>150</v>
      </c>
      <c r="D57" s="51"/>
      <c r="E57" s="44"/>
      <c r="F57" s="51"/>
      <c r="G57" s="44"/>
      <c r="H57" s="122"/>
      <c r="I57" s="110">
        <f>C57*H57</f>
        <v>0</v>
      </c>
      <c r="J57" s="3" t="s">
        <v>28</v>
      </c>
      <c r="K57" s="4" t="s">
        <v>34</v>
      </c>
      <c r="L57" s="22"/>
      <c r="M57" s="22" t="s">
        <v>49</v>
      </c>
      <c r="N57" s="22"/>
      <c r="O57" s="23"/>
    </row>
    <row r="58" spans="1:16" x14ac:dyDescent="0.2">
      <c r="A58" s="53"/>
      <c r="B58" s="72" t="s">
        <v>108</v>
      </c>
      <c r="C58" s="108"/>
      <c r="D58" s="108"/>
      <c r="E58" s="108"/>
      <c r="F58" s="108"/>
      <c r="G58" s="108"/>
      <c r="H58" s="78"/>
      <c r="I58" s="121">
        <f>SUM(I50:I57)</f>
        <v>0</v>
      </c>
      <c r="J58" s="3" t="s">
        <v>28</v>
      </c>
      <c r="K58" s="4"/>
      <c r="L58" s="22"/>
      <c r="M58" s="22"/>
      <c r="N58" s="22"/>
      <c r="O58" s="23"/>
    </row>
    <row r="59" spans="1:16" x14ac:dyDescent="0.2">
      <c r="A59" s="55"/>
      <c r="B59" s="41"/>
      <c r="C59" s="44"/>
      <c r="D59" s="44"/>
      <c r="E59" s="44"/>
      <c r="F59" s="44"/>
      <c r="G59" s="44"/>
      <c r="H59" s="78"/>
      <c r="I59" s="84"/>
      <c r="J59" s="3" t="s">
        <v>28</v>
      </c>
      <c r="K59" s="4" t="s">
        <v>35</v>
      </c>
      <c r="L59" s="22"/>
      <c r="M59" s="22" t="s">
        <v>49</v>
      </c>
      <c r="N59" s="22"/>
      <c r="O59" s="23"/>
    </row>
    <row r="60" spans="1:16" x14ac:dyDescent="0.2">
      <c r="A60" s="55"/>
      <c r="B60" s="41"/>
      <c r="C60" s="44"/>
      <c r="D60" s="44"/>
      <c r="E60" s="44"/>
      <c r="F60" s="44"/>
      <c r="G60" s="44"/>
      <c r="H60" s="78"/>
      <c r="I60" s="84"/>
      <c r="J60" s="3" t="s">
        <v>28</v>
      </c>
      <c r="K60" s="5" t="s">
        <v>36</v>
      </c>
      <c r="L60" s="22"/>
      <c r="M60" s="37" t="s">
        <v>49</v>
      </c>
      <c r="N60" s="22"/>
      <c r="O60" s="23"/>
    </row>
    <row r="61" spans="1:16" x14ac:dyDescent="0.2">
      <c r="A61" s="55"/>
      <c r="B61" s="41"/>
      <c r="C61" s="44"/>
      <c r="D61" s="44"/>
      <c r="E61" s="44"/>
      <c r="F61" s="44"/>
      <c r="G61" s="44"/>
      <c r="H61" s="78"/>
      <c r="I61" s="84"/>
      <c r="J61" s="3"/>
      <c r="K61" s="4"/>
      <c r="L61" s="22"/>
      <c r="M61" s="22"/>
      <c r="N61" s="22"/>
      <c r="O61" s="23"/>
    </row>
    <row r="62" spans="1:16" x14ac:dyDescent="0.2">
      <c r="A62" s="55"/>
      <c r="B62" s="41"/>
      <c r="C62" s="44"/>
      <c r="D62" s="44"/>
      <c r="E62" s="44"/>
      <c r="F62" s="44"/>
      <c r="G62" s="44"/>
      <c r="H62" s="78"/>
      <c r="I62" s="84"/>
      <c r="J62" s="3"/>
      <c r="K62" s="5" t="s">
        <v>37</v>
      </c>
      <c r="L62" s="22"/>
      <c r="M62" s="37">
        <f>M49</f>
        <v>0</v>
      </c>
      <c r="N62" s="22"/>
      <c r="O62" s="23"/>
    </row>
    <row r="63" spans="1:16" x14ac:dyDescent="0.2">
      <c r="A63" s="55"/>
      <c r="B63" s="41"/>
      <c r="C63" s="44"/>
      <c r="D63" s="44"/>
      <c r="E63" s="44"/>
      <c r="F63" s="44"/>
      <c r="G63" s="44"/>
      <c r="H63" s="78"/>
      <c r="I63" s="84"/>
      <c r="J63" s="3"/>
      <c r="K63" s="4"/>
      <c r="L63" s="22"/>
      <c r="M63" s="22" t="s">
        <v>10</v>
      </c>
      <c r="N63" s="22"/>
      <c r="O63" s="23"/>
    </row>
    <row r="64" spans="1:16" x14ac:dyDescent="0.2">
      <c r="A64" s="55"/>
      <c r="B64" s="41"/>
      <c r="C64" s="44"/>
      <c r="D64" s="44"/>
      <c r="E64" s="44"/>
      <c r="F64" s="44"/>
      <c r="G64" s="44"/>
      <c r="H64" s="78"/>
      <c r="I64" s="84"/>
      <c r="J64" s="3"/>
      <c r="K64" s="4" t="s">
        <v>38</v>
      </c>
      <c r="L64" s="22" t="s">
        <v>39</v>
      </c>
      <c r="M64" s="22" t="s">
        <v>49</v>
      </c>
      <c r="N64" s="22"/>
      <c r="O64" s="23"/>
      <c r="P64" s="69"/>
    </row>
    <row r="65" spans="1:16" x14ac:dyDescent="0.2">
      <c r="A65" s="55"/>
      <c r="B65" s="41"/>
      <c r="C65" s="44"/>
      <c r="D65" s="44"/>
      <c r="E65" s="44"/>
      <c r="F65" s="44"/>
      <c r="G65" s="44"/>
      <c r="H65" s="78"/>
      <c r="I65" s="84"/>
      <c r="J65" s="3"/>
      <c r="K65" s="4" t="s">
        <v>38</v>
      </c>
      <c r="L65" s="22" t="s">
        <v>68</v>
      </c>
      <c r="M65" s="22">
        <f>M43</f>
        <v>0</v>
      </c>
      <c r="N65" s="22"/>
      <c r="O65" s="23"/>
      <c r="P65" s="69"/>
    </row>
    <row r="66" spans="1:16" x14ac:dyDescent="0.2">
      <c r="A66" s="55"/>
      <c r="B66" s="41"/>
      <c r="C66" s="44"/>
      <c r="D66" s="44"/>
      <c r="E66" s="44"/>
      <c r="F66" s="44"/>
      <c r="G66" s="44"/>
      <c r="H66" s="78"/>
      <c r="I66" s="84"/>
      <c r="J66" s="3" t="s">
        <v>10</v>
      </c>
      <c r="K66" s="4" t="s">
        <v>40</v>
      </c>
      <c r="L66" s="22" t="s">
        <v>68</v>
      </c>
      <c r="M66" s="22">
        <f>M65*0.15</f>
        <v>0</v>
      </c>
      <c r="N66" s="22"/>
      <c r="O66" s="23"/>
      <c r="P66" s="69"/>
    </row>
    <row r="67" spans="1:16" x14ac:dyDescent="0.2">
      <c r="A67" s="55"/>
      <c r="B67" s="52"/>
      <c r="C67" s="44"/>
      <c r="D67" s="44"/>
      <c r="E67" s="44"/>
      <c r="F67" s="44"/>
      <c r="G67" s="44"/>
      <c r="H67" s="78"/>
      <c r="I67" s="84"/>
      <c r="J67" s="3" t="s">
        <v>10</v>
      </c>
      <c r="K67" s="4" t="s">
        <v>38</v>
      </c>
      <c r="L67" s="22" t="s">
        <v>51</v>
      </c>
      <c r="M67" s="22">
        <f>M42</f>
        <v>0</v>
      </c>
      <c r="N67" s="22"/>
      <c r="O67" s="23"/>
      <c r="P67" s="69"/>
    </row>
    <row r="68" spans="1:16" x14ac:dyDescent="0.2">
      <c r="A68" s="55"/>
      <c r="B68" s="41"/>
      <c r="C68" s="44"/>
      <c r="D68" s="44"/>
      <c r="E68" s="44"/>
      <c r="F68" s="44"/>
      <c r="G68" s="44"/>
      <c r="H68" s="78"/>
      <c r="I68" s="84"/>
      <c r="J68" s="3" t="s">
        <v>10</v>
      </c>
      <c r="K68" s="4" t="s">
        <v>40</v>
      </c>
      <c r="L68" s="22" t="s">
        <v>51</v>
      </c>
      <c r="M68" s="22">
        <f>M67*0.21</f>
        <v>0</v>
      </c>
      <c r="N68" s="22"/>
      <c r="O68" s="23"/>
      <c r="P68" s="69"/>
    </row>
    <row r="69" spans="1:16" ht="13.5" thickBot="1" x14ac:dyDescent="0.25">
      <c r="A69" s="55"/>
      <c r="B69" s="41"/>
      <c r="C69" s="44"/>
      <c r="D69" s="44"/>
      <c r="E69" s="44"/>
      <c r="F69" s="44"/>
      <c r="G69" s="44"/>
      <c r="H69" s="78"/>
      <c r="I69" s="84"/>
      <c r="J69" s="10" t="s">
        <v>10</v>
      </c>
      <c r="K69" s="12"/>
      <c r="L69" s="24" t="s">
        <v>10</v>
      </c>
      <c r="M69" s="24" t="s">
        <v>10</v>
      </c>
      <c r="N69" s="24"/>
      <c r="O69" s="25"/>
      <c r="P69" s="69"/>
    </row>
    <row r="70" spans="1:16" ht="13.5" thickBot="1" x14ac:dyDescent="0.25">
      <c r="A70" s="54"/>
      <c r="B70" s="47"/>
      <c r="C70" s="48"/>
      <c r="D70" s="48"/>
      <c r="E70" s="48"/>
      <c r="F70" s="48"/>
      <c r="G70" s="48"/>
      <c r="H70" s="85"/>
      <c r="I70" s="86"/>
      <c r="J70" s="13" t="s">
        <v>10</v>
      </c>
      <c r="K70" s="14" t="s">
        <v>16</v>
      </c>
      <c r="L70" s="26"/>
      <c r="M70" s="36">
        <f>SUM(M64:M69)</f>
        <v>0</v>
      </c>
      <c r="N70" s="26"/>
      <c r="O70" s="27"/>
      <c r="P70" s="69"/>
    </row>
    <row r="71" spans="1:16" ht="15.75" thickTop="1" x14ac:dyDescent="0.25">
      <c r="A71" s="40" t="str">
        <f>A36</f>
        <v xml:space="preserve">  </v>
      </c>
      <c r="I71" s="90" t="s">
        <v>69</v>
      </c>
      <c r="J71" s="40" t="str">
        <f>A71</f>
        <v xml:space="preserve">  </v>
      </c>
      <c r="O71" s="90" t="str">
        <f>I1</f>
        <v>ROZPOČET</v>
      </c>
      <c r="P71" s="69"/>
    </row>
    <row r="72" spans="1:16" ht="15" x14ac:dyDescent="0.25">
      <c r="A72" s="60" t="s">
        <v>111</v>
      </c>
      <c r="B72" s="61"/>
      <c r="C72" s="61"/>
      <c r="D72" s="61"/>
      <c r="E72" s="61"/>
      <c r="F72" s="61"/>
      <c r="G72" s="61"/>
      <c r="H72" s="61"/>
      <c r="I72" s="74" t="str">
        <f>I2</f>
        <v>JKSO: 822 590</v>
      </c>
      <c r="J72" s="60" t="str">
        <f>J2</f>
        <v>STAVEBNÍ OBJEKT: SO1 + SO2 + SO3 + SO4 + SO5 = SPORTOVIŠTĚ</v>
      </c>
      <c r="K72" s="61"/>
      <c r="L72" s="61"/>
      <c r="M72" s="61"/>
      <c r="N72" s="61"/>
      <c r="O72" s="74" t="str">
        <f>I2</f>
        <v>JKSO: 822 590</v>
      </c>
      <c r="P72" s="69"/>
    </row>
    <row r="73" spans="1:16" ht="12.75" customHeight="1" thickBot="1" x14ac:dyDescent="0.25">
      <c r="A73" s="93"/>
      <c r="B73" t="str">
        <f>B3</f>
        <v>Žlutě označené položky mají podle Vyhlášky 169/2016 Sb. § 5 odstavec (3) odkaz na upřešnění na konec tohoto rozpočtu</v>
      </c>
      <c r="I73">
        <v>3</v>
      </c>
      <c r="J73" s="8"/>
      <c r="K73" s="8"/>
      <c r="L73" s="11"/>
      <c r="M73" s="107"/>
      <c r="N73" s="11"/>
      <c r="O73" s="11"/>
      <c r="P73" s="69"/>
    </row>
    <row r="74" spans="1:16" ht="12.75" customHeight="1" thickTop="1" x14ac:dyDescent="0.2">
      <c r="A74" s="62" t="s">
        <v>0</v>
      </c>
      <c r="B74" s="63" t="s">
        <v>1</v>
      </c>
      <c r="C74" s="64" t="s">
        <v>53</v>
      </c>
      <c r="D74" s="64" t="s">
        <v>54</v>
      </c>
      <c r="E74" s="64" t="s">
        <v>55</v>
      </c>
      <c r="F74" s="64" t="s">
        <v>2</v>
      </c>
      <c r="G74" s="64" t="s">
        <v>56</v>
      </c>
      <c r="H74" s="64" t="s">
        <v>3</v>
      </c>
      <c r="I74" s="65" t="s">
        <v>4</v>
      </c>
      <c r="J74" s="8"/>
      <c r="K74" s="8"/>
      <c r="L74" s="11"/>
      <c r="M74" s="11"/>
      <c r="N74" s="11"/>
      <c r="O74" s="11"/>
      <c r="P74" s="69"/>
    </row>
    <row r="75" spans="1:16" ht="12.75" customHeight="1" x14ac:dyDescent="0.2">
      <c r="A75" s="66" t="s">
        <v>5</v>
      </c>
      <c r="B75" s="67"/>
      <c r="C75" s="67" t="s">
        <v>6</v>
      </c>
      <c r="D75" s="67" t="s">
        <v>6</v>
      </c>
      <c r="E75" s="67" t="s">
        <v>6</v>
      </c>
      <c r="F75" s="67" t="s">
        <v>7</v>
      </c>
      <c r="G75" s="67" t="s">
        <v>57</v>
      </c>
      <c r="H75" s="67" t="s">
        <v>8</v>
      </c>
      <c r="I75" s="68" t="s">
        <v>9</v>
      </c>
      <c r="J75" s="8"/>
      <c r="K75" s="8"/>
      <c r="L75" s="11"/>
      <c r="M75" s="11"/>
      <c r="N75" s="11"/>
      <c r="O75" s="11"/>
      <c r="P75" s="69"/>
    </row>
    <row r="76" spans="1:16" ht="12.75" customHeight="1" x14ac:dyDescent="0.2">
      <c r="A76" s="53"/>
      <c r="B76" s="70" t="s">
        <v>122</v>
      </c>
      <c r="C76" s="108"/>
      <c r="D76" s="108"/>
      <c r="E76" s="108"/>
      <c r="F76" s="108"/>
      <c r="G76" s="108"/>
      <c r="H76" s="109"/>
      <c r="I76" s="110"/>
      <c r="J76" s="8"/>
      <c r="K76" s="8"/>
      <c r="L76" s="11"/>
      <c r="M76" s="11"/>
      <c r="N76" s="11"/>
      <c r="O76" s="11"/>
      <c r="P76" s="69"/>
    </row>
    <row r="77" spans="1:16" x14ac:dyDescent="0.2">
      <c r="A77" s="53">
        <v>1</v>
      </c>
      <c r="B77" s="46" t="s">
        <v>123</v>
      </c>
      <c r="C77" s="108">
        <v>6</v>
      </c>
      <c r="D77" s="108">
        <v>5.5</v>
      </c>
      <c r="E77" s="108"/>
      <c r="F77" s="108">
        <f>C77*D77</f>
        <v>33</v>
      </c>
      <c r="G77" s="108"/>
      <c r="H77" s="122"/>
      <c r="I77" s="110">
        <f>F77*H77</f>
        <v>0</v>
      </c>
      <c r="J77" s="8"/>
      <c r="K77" s="8"/>
      <c r="L77" s="11"/>
      <c r="M77" s="11"/>
      <c r="N77" s="11"/>
      <c r="O77" s="11"/>
      <c r="P77" s="69"/>
    </row>
    <row r="78" spans="1:16" x14ac:dyDescent="0.2">
      <c r="A78" s="53">
        <f>A77+1</f>
        <v>2</v>
      </c>
      <c r="B78" s="72" t="s">
        <v>124</v>
      </c>
      <c r="C78" s="108"/>
      <c r="D78" s="108"/>
      <c r="E78" s="108"/>
      <c r="F78" s="108"/>
      <c r="G78" s="108"/>
      <c r="H78" s="109"/>
      <c r="I78" s="120">
        <f>SUM(I77)</f>
        <v>0</v>
      </c>
      <c r="J78" s="8"/>
      <c r="K78" s="8"/>
      <c r="L78" s="11"/>
      <c r="M78" s="11"/>
      <c r="N78" s="11"/>
      <c r="O78" s="11"/>
      <c r="P78" s="69"/>
    </row>
    <row r="79" spans="1:16" ht="13.5" thickBot="1" x14ac:dyDescent="0.25">
      <c r="A79" s="53"/>
      <c r="B79" s="70" t="s">
        <v>126</v>
      </c>
      <c r="C79" s="108"/>
      <c r="D79" s="108"/>
      <c r="E79" s="108"/>
      <c r="F79" s="108"/>
      <c r="G79" s="108"/>
      <c r="H79" s="109"/>
      <c r="I79" s="110"/>
      <c r="J79" s="8"/>
      <c r="K79" s="8"/>
      <c r="L79" s="11"/>
      <c r="M79" s="11"/>
      <c r="N79" s="11"/>
      <c r="O79" s="11"/>
      <c r="P79" s="69"/>
    </row>
    <row r="80" spans="1:16" ht="14.25" thickTop="1" thickBot="1" x14ac:dyDescent="0.25">
      <c r="A80" s="53">
        <v>3</v>
      </c>
      <c r="B80" s="41" t="s">
        <v>125</v>
      </c>
      <c r="C80" s="44">
        <v>6</v>
      </c>
      <c r="D80" s="44">
        <v>5.5</v>
      </c>
      <c r="E80" s="44">
        <v>0.15</v>
      </c>
      <c r="F80" s="44">
        <f>C80*D80</f>
        <v>33</v>
      </c>
      <c r="G80" s="44">
        <f>F80*E80</f>
        <v>4.95</v>
      </c>
      <c r="H80" s="123"/>
      <c r="I80" s="110">
        <f>F80*H80</f>
        <v>0</v>
      </c>
      <c r="J80" s="15"/>
      <c r="K80" s="29"/>
      <c r="L80" s="17"/>
      <c r="M80" s="17"/>
      <c r="N80" s="17"/>
      <c r="O80" s="18"/>
      <c r="P80" s="69"/>
    </row>
    <row r="81" spans="1:16" x14ac:dyDescent="0.2">
      <c r="A81" s="116">
        <f t="shared" ref="A81:A93" si="7">A80+1</f>
        <v>4</v>
      </c>
      <c r="B81" s="46" t="s">
        <v>127</v>
      </c>
      <c r="C81" s="44">
        <v>6</v>
      </c>
      <c r="D81" s="44">
        <v>5.5</v>
      </c>
      <c r="E81" s="44">
        <v>0.15</v>
      </c>
      <c r="F81" s="44">
        <f>C81*D81</f>
        <v>33</v>
      </c>
      <c r="G81" s="44">
        <f>F81*E81</f>
        <v>4.95</v>
      </c>
      <c r="H81" s="123"/>
      <c r="I81" s="110">
        <f>G81*H81</f>
        <v>0</v>
      </c>
      <c r="J81" s="6"/>
      <c r="K81" s="7" t="s">
        <v>42</v>
      </c>
      <c r="L81" s="119" t="s">
        <v>116</v>
      </c>
      <c r="M81" s="30"/>
      <c r="N81" s="30"/>
      <c r="O81" s="31"/>
      <c r="P81" s="69"/>
    </row>
    <row r="82" spans="1:16" x14ac:dyDescent="0.2">
      <c r="A82" s="53">
        <f t="shared" si="7"/>
        <v>5</v>
      </c>
      <c r="B82" s="46" t="s">
        <v>128</v>
      </c>
      <c r="C82" s="44">
        <v>6</v>
      </c>
      <c r="D82" s="44">
        <v>5.5</v>
      </c>
      <c r="E82" s="44">
        <v>1E-3</v>
      </c>
      <c r="F82" s="44">
        <f>C82*D82</f>
        <v>33</v>
      </c>
      <c r="G82" s="44">
        <f>F82*E82</f>
        <v>3.3000000000000002E-2</v>
      </c>
      <c r="H82" s="122"/>
      <c r="I82" s="110">
        <f>F82*H82</f>
        <v>0</v>
      </c>
      <c r="J82" s="3"/>
      <c r="K82" s="4" t="s">
        <v>43</v>
      </c>
      <c r="L82" s="38" t="s">
        <v>50</v>
      </c>
      <c r="M82" s="32"/>
      <c r="N82" s="32"/>
      <c r="O82" s="33"/>
      <c r="P82" s="69"/>
    </row>
    <row r="83" spans="1:16" x14ac:dyDescent="0.2">
      <c r="A83" s="53">
        <f t="shared" si="7"/>
        <v>6</v>
      </c>
      <c r="B83" s="46" t="s">
        <v>129</v>
      </c>
      <c r="C83" s="108">
        <v>5.7</v>
      </c>
      <c r="D83" s="108">
        <v>4.9000000000000004</v>
      </c>
      <c r="E83" s="108">
        <v>0.05</v>
      </c>
      <c r="F83" s="44">
        <f>C83*D83</f>
        <v>27.930000000000003</v>
      </c>
      <c r="G83" s="44">
        <f>F83*E83</f>
        <v>1.3965000000000003</v>
      </c>
      <c r="H83" s="122"/>
      <c r="I83" s="110">
        <f>F83*H83</f>
        <v>0</v>
      </c>
      <c r="J83" s="3"/>
      <c r="K83" s="4" t="s">
        <v>44</v>
      </c>
      <c r="L83" s="38" t="s">
        <v>117</v>
      </c>
      <c r="M83" s="32"/>
      <c r="N83" s="32"/>
      <c r="O83" s="33"/>
      <c r="P83" s="69"/>
    </row>
    <row r="84" spans="1:16" x14ac:dyDescent="0.2">
      <c r="A84" s="53">
        <f t="shared" si="7"/>
        <v>7</v>
      </c>
      <c r="B84" s="46" t="s">
        <v>201</v>
      </c>
      <c r="C84" s="108">
        <v>5.7</v>
      </c>
      <c r="D84" s="108">
        <v>4.9000000000000004</v>
      </c>
      <c r="E84" s="108">
        <v>4.0000000000000001E-3</v>
      </c>
      <c r="F84" s="44">
        <f>C84*D84</f>
        <v>27.930000000000003</v>
      </c>
      <c r="G84" s="44">
        <f>F84*E84</f>
        <v>0.11172000000000001</v>
      </c>
      <c r="H84" s="122"/>
      <c r="I84" s="110">
        <f>F84*H84</f>
        <v>0</v>
      </c>
      <c r="J84" s="3"/>
      <c r="K84" s="4" t="s">
        <v>45</v>
      </c>
      <c r="L84" s="38" t="s">
        <v>196</v>
      </c>
      <c r="M84" s="32"/>
      <c r="N84" s="32"/>
      <c r="O84" s="33"/>
      <c r="P84" s="69"/>
    </row>
    <row r="85" spans="1:16" x14ac:dyDescent="0.2">
      <c r="A85" s="53"/>
      <c r="B85" s="72" t="s">
        <v>130</v>
      </c>
      <c r="C85" s="108"/>
      <c r="D85" s="108"/>
      <c r="E85" s="108"/>
      <c r="F85" s="108"/>
      <c r="G85" s="108"/>
      <c r="H85" s="109"/>
      <c r="I85" s="120">
        <f>SUM(I80:I84)</f>
        <v>0</v>
      </c>
      <c r="J85" s="3"/>
      <c r="K85" s="4" t="s">
        <v>46</v>
      </c>
      <c r="L85" s="38" t="s">
        <v>50</v>
      </c>
      <c r="M85" s="32"/>
      <c r="N85" s="32"/>
      <c r="O85" s="33"/>
      <c r="P85" s="69"/>
    </row>
    <row r="86" spans="1:16" ht="13.5" thickBot="1" x14ac:dyDescent="0.25">
      <c r="A86" s="53"/>
      <c r="B86" s="70" t="s">
        <v>131</v>
      </c>
      <c r="C86" s="108"/>
      <c r="D86" s="108"/>
      <c r="E86" s="108"/>
      <c r="F86" s="108"/>
      <c r="G86" s="108"/>
      <c r="H86" s="109"/>
      <c r="I86" s="110"/>
      <c r="J86" s="10"/>
      <c r="K86" s="12" t="s">
        <v>47</v>
      </c>
      <c r="L86" s="39" t="s">
        <v>118</v>
      </c>
      <c r="M86" s="34"/>
      <c r="N86" s="34"/>
      <c r="O86" s="35"/>
      <c r="P86" s="69"/>
    </row>
    <row r="87" spans="1:16" ht="13.5" thickBot="1" x14ac:dyDescent="0.25">
      <c r="A87" s="53">
        <v>8</v>
      </c>
      <c r="B87" s="46" t="s">
        <v>132</v>
      </c>
      <c r="C87" s="108">
        <f>2*6+4.9</f>
        <v>16.899999999999999</v>
      </c>
      <c r="D87" s="108">
        <v>0.3</v>
      </c>
      <c r="E87" s="108">
        <v>3.8</v>
      </c>
      <c r="F87" s="108">
        <f>C87*E87-2*1.4-2.1*1.1</f>
        <v>59.109999999999985</v>
      </c>
      <c r="G87" s="108">
        <v>18</v>
      </c>
      <c r="H87" s="122"/>
      <c r="I87" s="110">
        <f>G87*H87</f>
        <v>0</v>
      </c>
      <c r="J87" s="13"/>
      <c r="K87" s="56" t="s">
        <v>52</v>
      </c>
      <c r="L87" s="89">
        <v>822590</v>
      </c>
      <c r="M87" s="118" t="s">
        <v>171</v>
      </c>
      <c r="N87" s="57"/>
      <c r="O87" s="58"/>
      <c r="P87" s="69"/>
    </row>
    <row r="88" spans="1:16" ht="13.5" thickTop="1" x14ac:dyDescent="0.2">
      <c r="A88" s="53">
        <f t="shared" si="7"/>
        <v>9</v>
      </c>
      <c r="B88" s="46" t="s">
        <v>133</v>
      </c>
      <c r="C88" s="117">
        <v>2</v>
      </c>
      <c r="D88" s="108"/>
      <c r="E88" s="108"/>
      <c r="F88" s="108"/>
      <c r="G88" s="108"/>
      <c r="H88" s="122"/>
      <c r="I88" s="110">
        <f>C88*H88</f>
        <v>0</v>
      </c>
      <c r="L88" s="69"/>
      <c r="M88" s="69"/>
      <c r="N88" s="69"/>
      <c r="O88" s="69"/>
      <c r="P88" s="69"/>
    </row>
    <row r="89" spans="1:16" x14ac:dyDescent="0.2">
      <c r="A89" s="53">
        <f t="shared" si="7"/>
        <v>10</v>
      </c>
      <c r="B89" s="46" t="s">
        <v>134</v>
      </c>
      <c r="C89" s="108">
        <f>C87</f>
        <v>16.899999999999999</v>
      </c>
      <c r="D89" s="108">
        <v>0.2</v>
      </c>
      <c r="E89" s="108">
        <v>0.15</v>
      </c>
      <c r="F89" s="108">
        <f>C89*D89</f>
        <v>3.38</v>
      </c>
      <c r="G89" s="108">
        <f>F89*E89</f>
        <v>0.50700000000000001</v>
      </c>
      <c r="H89" s="122"/>
      <c r="I89" s="110">
        <f>F89*H89</f>
        <v>0</v>
      </c>
      <c r="K89" t="s">
        <v>70</v>
      </c>
      <c r="L89" s="69"/>
      <c r="M89" s="69"/>
      <c r="N89" s="69"/>
      <c r="O89" s="69"/>
      <c r="P89" s="69"/>
    </row>
    <row r="90" spans="1:16" x14ac:dyDescent="0.2">
      <c r="A90" s="53"/>
      <c r="B90" s="72" t="s">
        <v>137</v>
      </c>
      <c r="C90" s="108"/>
      <c r="D90" s="108"/>
      <c r="E90" s="108"/>
      <c r="F90" s="108"/>
      <c r="G90" s="108"/>
      <c r="H90" s="109"/>
      <c r="I90" s="120">
        <f>SUM(I87:I89)</f>
        <v>0</v>
      </c>
      <c r="K90" t="s">
        <v>71</v>
      </c>
    </row>
    <row r="91" spans="1:16" x14ac:dyDescent="0.2">
      <c r="A91" s="53"/>
      <c r="B91" s="70" t="s">
        <v>138</v>
      </c>
      <c r="C91" s="108"/>
      <c r="D91" s="108"/>
      <c r="E91" s="108"/>
      <c r="F91" s="108"/>
      <c r="G91" s="108"/>
      <c r="H91" s="109"/>
      <c r="I91" s="110"/>
      <c r="K91" t="s">
        <v>72</v>
      </c>
    </row>
    <row r="92" spans="1:16" x14ac:dyDescent="0.2">
      <c r="A92" s="53">
        <v>11</v>
      </c>
      <c r="B92" s="46" t="s">
        <v>135</v>
      </c>
      <c r="C92" s="108">
        <f>C89</f>
        <v>16.899999999999999</v>
      </c>
      <c r="D92" s="108">
        <v>0.02</v>
      </c>
      <c r="E92" s="108">
        <v>3.8</v>
      </c>
      <c r="F92" s="108">
        <f>C92*E92*1.2</f>
        <v>77.063999999999979</v>
      </c>
      <c r="G92" s="108">
        <f>F92*D92</f>
        <v>1.5412799999999995</v>
      </c>
      <c r="H92" s="122"/>
      <c r="I92" s="110">
        <f>F92*H92</f>
        <v>0</v>
      </c>
      <c r="K92" t="s">
        <v>73</v>
      </c>
    </row>
    <row r="93" spans="1:16" x14ac:dyDescent="0.2">
      <c r="A93" s="53">
        <f t="shared" si="7"/>
        <v>12</v>
      </c>
      <c r="B93" s="46" t="s">
        <v>136</v>
      </c>
      <c r="C93" s="108">
        <f>5.7*2+4.9</f>
        <v>16.3</v>
      </c>
      <c r="D93" s="108">
        <v>0.02</v>
      </c>
      <c r="E93" s="108">
        <v>3</v>
      </c>
      <c r="F93" s="108">
        <f>C93*E93-2*1.4-2.1*1.1</f>
        <v>43.790000000000006</v>
      </c>
      <c r="G93" s="108">
        <f>F93*D93</f>
        <v>0.87580000000000013</v>
      </c>
      <c r="H93" s="122"/>
      <c r="I93" s="110">
        <f>F93*H93</f>
        <v>0</v>
      </c>
    </row>
    <row r="94" spans="1:16" x14ac:dyDescent="0.2">
      <c r="A94" s="53">
        <v>13</v>
      </c>
      <c r="B94" s="46" t="s">
        <v>139</v>
      </c>
      <c r="C94" s="117">
        <v>2</v>
      </c>
      <c r="D94" s="108"/>
      <c r="E94" s="108"/>
      <c r="F94" s="108"/>
      <c r="G94" s="108"/>
      <c r="H94" s="122"/>
      <c r="I94" s="110">
        <f>C94*H94</f>
        <v>0</v>
      </c>
    </row>
    <row r="95" spans="1:16" x14ac:dyDescent="0.2">
      <c r="A95" s="53">
        <v>14</v>
      </c>
      <c r="B95" s="46" t="s">
        <v>140</v>
      </c>
      <c r="C95" s="117">
        <v>1</v>
      </c>
      <c r="D95" s="108"/>
      <c r="E95" s="108"/>
      <c r="F95" s="108"/>
      <c r="G95" s="108"/>
      <c r="H95" s="122"/>
      <c r="I95" s="110">
        <f>C95*H95</f>
        <v>0</v>
      </c>
      <c r="K95" s="115"/>
    </row>
    <row r="96" spans="1:16" x14ac:dyDescent="0.2">
      <c r="A96" s="53"/>
      <c r="B96" s="72" t="s">
        <v>141</v>
      </c>
      <c r="C96" s="108"/>
      <c r="D96" s="108"/>
      <c r="E96" s="108"/>
      <c r="F96" s="108"/>
      <c r="G96" s="108"/>
      <c r="H96" s="109"/>
      <c r="I96" s="120">
        <f>SUM(I92:I95)</f>
        <v>0</v>
      </c>
    </row>
    <row r="97" spans="1:18" x14ac:dyDescent="0.2">
      <c r="A97" s="53"/>
      <c r="B97" s="70" t="s">
        <v>142</v>
      </c>
      <c r="C97" s="108"/>
      <c r="D97" s="108"/>
      <c r="E97" s="108"/>
      <c r="F97" s="108"/>
      <c r="G97" s="108"/>
      <c r="H97" s="109"/>
      <c r="I97" s="110"/>
    </row>
    <row r="98" spans="1:18" x14ac:dyDescent="0.2">
      <c r="A98" s="53">
        <v>15</v>
      </c>
      <c r="B98" s="46" t="s">
        <v>222</v>
      </c>
      <c r="C98" s="117">
        <v>5</v>
      </c>
      <c r="D98" s="108"/>
      <c r="E98" s="108"/>
      <c r="F98" s="108"/>
      <c r="G98" s="108"/>
      <c r="H98" s="122"/>
      <c r="I98" s="110">
        <f>C98*H98</f>
        <v>0</v>
      </c>
    </row>
    <row r="99" spans="1:18" x14ac:dyDescent="0.2">
      <c r="A99" s="53">
        <v>16</v>
      </c>
      <c r="B99" s="46" t="s">
        <v>143</v>
      </c>
      <c r="C99" s="108">
        <v>5.7</v>
      </c>
      <c r="D99" s="108">
        <v>4.9000000000000004</v>
      </c>
      <c r="E99" s="108">
        <v>1.2500000000000001E-2</v>
      </c>
      <c r="F99" s="108">
        <f>C99*D99</f>
        <v>27.930000000000003</v>
      </c>
      <c r="G99" s="108">
        <f>F99*E99</f>
        <v>0.34912500000000007</v>
      </c>
      <c r="H99" s="122"/>
      <c r="I99" s="110">
        <f>F99*H99</f>
        <v>0</v>
      </c>
    </row>
    <row r="100" spans="1:18" x14ac:dyDescent="0.2">
      <c r="A100" s="53">
        <v>17</v>
      </c>
      <c r="B100" s="46" t="s">
        <v>144</v>
      </c>
      <c r="C100" s="108">
        <v>6</v>
      </c>
      <c r="D100" s="108">
        <v>5.8</v>
      </c>
      <c r="E100" s="108">
        <v>0.02</v>
      </c>
      <c r="F100" s="108">
        <f>C100*D100</f>
        <v>34.799999999999997</v>
      </c>
      <c r="G100" s="108">
        <f>F100*E100</f>
        <v>0.69599999999999995</v>
      </c>
      <c r="H100" s="122"/>
      <c r="I100" s="110">
        <f>F100*H100</f>
        <v>0</v>
      </c>
    </row>
    <row r="101" spans="1:18" x14ac:dyDescent="0.2">
      <c r="A101" s="53">
        <v>18</v>
      </c>
      <c r="B101" s="46" t="s">
        <v>145</v>
      </c>
      <c r="C101" s="108">
        <v>6</v>
      </c>
      <c r="D101" s="108">
        <v>5.8</v>
      </c>
      <c r="E101" s="108">
        <v>1E-3</v>
      </c>
      <c r="F101" s="108">
        <f>C101*D101</f>
        <v>34.799999999999997</v>
      </c>
      <c r="G101" s="108">
        <f>F101*E101</f>
        <v>3.4799999999999998E-2</v>
      </c>
      <c r="H101" s="122"/>
      <c r="I101" s="110">
        <f>F101*H101</f>
        <v>0</v>
      </c>
    </row>
    <row r="102" spans="1:18" x14ac:dyDescent="0.2">
      <c r="A102" s="53">
        <v>19</v>
      </c>
      <c r="B102" s="46" t="s">
        <v>146</v>
      </c>
      <c r="C102" s="108">
        <v>6</v>
      </c>
      <c r="D102" s="108">
        <v>5.8</v>
      </c>
      <c r="E102" s="108"/>
      <c r="F102" s="108">
        <f>C102*D102</f>
        <v>34.799999999999997</v>
      </c>
      <c r="G102" s="108"/>
      <c r="H102" s="122"/>
      <c r="I102" s="110">
        <f>F102*H102</f>
        <v>0</v>
      </c>
    </row>
    <row r="103" spans="1:18" x14ac:dyDescent="0.2">
      <c r="A103" s="53"/>
      <c r="B103" s="72" t="s">
        <v>204</v>
      </c>
      <c r="C103" s="108"/>
      <c r="D103" s="108"/>
      <c r="E103" s="108"/>
      <c r="F103" s="108"/>
      <c r="G103" s="108"/>
      <c r="H103" s="109"/>
      <c r="I103" s="120">
        <f>SUM(I98:I102)</f>
        <v>0</v>
      </c>
    </row>
    <row r="104" spans="1:18" x14ac:dyDescent="0.2">
      <c r="A104" s="53"/>
      <c r="B104" s="46"/>
      <c r="C104" s="108"/>
      <c r="D104" s="108"/>
      <c r="E104" s="108"/>
      <c r="F104" s="108"/>
      <c r="G104" s="108"/>
      <c r="H104" s="109"/>
      <c r="I104" s="110"/>
    </row>
    <row r="105" spans="1:18" ht="13.5" thickBot="1" x14ac:dyDescent="0.25">
      <c r="A105" s="54"/>
      <c r="B105" s="59"/>
      <c r="C105" s="111"/>
      <c r="D105" s="111"/>
      <c r="E105" s="111"/>
      <c r="F105" s="111"/>
      <c r="G105" s="111"/>
      <c r="H105" s="112"/>
      <c r="I105" s="113"/>
      <c r="Q105" s="69"/>
      <c r="R105" s="69"/>
    </row>
    <row r="106" spans="1:18" ht="15.75" thickTop="1" x14ac:dyDescent="0.25">
      <c r="A106" s="40" t="str">
        <f>A1</f>
        <v xml:space="preserve">  </v>
      </c>
      <c r="I106" s="90" t="str">
        <f>I1</f>
        <v>ROZPOČET</v>
      </c>
      <c r="Q106" s="69"/>
      <c r="R106" s="69"/>
    </row>
    <row r="107" spans="1:18" ht="15" x14ac:dyDescent="0.25">
      <c r="A107" s="60" t="s">
        <v>112</v>
      </c>
      <c r="B107" s="61"/>
      <c r="C107" s="61"/>
      <c r="D107" s="61"/>
      <c r="E107" s="61"/>
      <c r="F107" s="61"/>
      <c r="G107" s="61"/>
      <c r="H107" s="61"/>
      <c r="I107" s="74" t="str">
        <f>I2</f>
        <v>JKSO: 822 590</v>
      </c>
      <c r="Q107" s="69"/>
      <c r="R107" s="69"/>
    </row>
    <row r="108" spans="1:18" ht="13.5" thickBot="1" x14ac:dyDescent="0.25">
      <c r="A108" s="93"/>
      <c r="B108" t="str">
        <f>B3</f>
        <v>Žlutě označené položky mají podle Vyhlášky 169/2016 Sb. § 5 odstavec (3) odkaz na upřešnění na konec tohoto rozpočtu</v>
      </c>
      <c r="I108">
        <v>4</v>
      </c>
      <c r="Q108" s="69"/>
      <c r="R108" s="69"/>
    </row>
    <row r="109" spans="1:18" ht="13.5" thickTop="1" x14ac:dyDescent="0.2">
      <c r="A109" s="62" t="s">
        <v>0</v>
      </c>
      <c r="B109" s="63" t="s">
        <v>1</v>
      </c>
      <c r="C109" s="64" t="s">
        <v>53</v>
      </c>
      <c r="D109" s="64" t="s">
        <v>54</v>
      </c>
      <c r="E109" s="64" t="s">
        <v>55</v>
      </c>
      <c r="F109" s="64" t="s">
        <v>2</v>
      </c>
      <c r="G109" s="64" t="s">
        <v>56</v>
      </c>
      <c r="H109" s="64" t="s">
        <v>3</v>
      </c>
      <c r="I109" s="65" t="s">
        <v>4</v>
      </c>
      <c r="Q109" s="69"/>
      <c r="R109" s="69"/>
    </row>
    <row r="110" spans="1:18" x14ac:dyDescent="0.2">
      <c r="A110" s="66" t="s">
        <v>5</v>
      </c>
      <c r="B110" s="67"/>
      <c r="C110" s="67" t="s">
        <v>6</v>
      </c>
      <c r="D110" s="67" t="s">
        <v>6</v>
      </c>
      <c r="E110" s="67" t="s">
        <v>6</v>
      </c>
      <c r="F110" s="67" t="s">
        <v>7</v>
      </c>
      <c r="G110" s="67" t="s">
        <v>57</v>
      </c>
      <c r="H110" s="67" t="s">
        <v>8</v>
      </c>
      <c r="I110" s="68" t="s">
        <v>9</v>
      </c>
      <c r="Q110" s="69"/>
      <c r="R110" s="69"/>
    </row>
    <row r="111" spans="1:18" x14ac:dyDescent="0.2">
      <c r="A111" s="53"/>
      <c r="B111" s="70" t="s">
        <v>59</v>
      </c>
      <c r="C111" s="44"/>
      <c r="D111" s="44"/>
      <c r="E111" s="44"/>
      <c r="F111" s="44"/>
      <c r="G111" s="44"/>
      <c r="H111" s="42"/>
      <c r="I111" s="45"/>
      <c r="Q111" s="69"/>
      <c r="R111" s="69"/>
    </row>
    <row r="112" spans="1:18" x14ac:dyDescent="0.2">
      <c r="A112" s="53">
        <v>1</v>
      </c>
      <c r="B112" s="46" t="s">
        <v>95</v>
      </c>
      <c r="C112" s="108" t="s">
        <v>99</v>
      </c>
      <c r="D112" s="108">
        <v>0.4</v>
      </c>
      <c r="E112" s="108">
        <v>1.4</v>
      </c>
      <c r="F112" s="108">
        <f>0.4*D112*34</f>
        <v>5.4400000000000013</v>
      </c>
      <c r="G112" s="108">
        <f>F112*E112</f>
        <v>7.6160000000000014</v>
      </c>
      <c r="H112" s="124"/>
      <c r="I112" s="45">
        <f>G112*H112</f>
        <v>0</v>
      </c>
      <c r="Q112" s="69"/>
      <c r="R112" s="69"/>
    </row>
    <row r="113" spans="1:18" x14ac:dyDescent="0.2">
      <c r="A113" s="53">
        <f>A112+1</f>
        <v>2</v>
      </c>
      <c r="B113" s="46" t="s">
        <v>96</v>
      </c>
      <c r="C113" s="108">
        <v>34</v>
      </c>
      <c r="D113" s="108"/>
      <c r="E113" s="108"/>
      <c r="F113" s="108"/>
      <c r="G113" s="108">
        <f>G112*0.25</f>
        <v>1.9040000000000004</v>
      </c>
      <c r="H113" s="124"/>
      <c r="I113" s="45">
        <f>G113*H113</f>
        <v>0</v>
      </c>
      <c r="Q113" s="69"/>
      <c r="R113" s="69"/>
    </row>
    <row r="114" spans="1:18" x14ac:dyDescent="0.2">
      <c r="A114" s="53">
        <v>3</v>
      </c>
      <c r="B114" s="46" t="s">
        <v>101</v>
      </c>
      <c r="C114" s="108" t="s">
        <v>94</v>
      </c>
      <c r="D114" s="108">
        <v>0.3</v>
      </c>
      <c r="E114" s="108">
        <v>0.1</v>
      </c>
      <c r="F114" s="108">
        <f>0.3*34*D114</f>
        <v>3.0599999999999996</v>
      </c>
      <c r="G114" s="108">
        <f>F114*E114</f>
        <v>0.30599999999999999</v>
      </c>
      <c r="H114" s="124"/>
      <c r="I114" s="45">
        <f>F114*H114</f>
        <v>0</v>
      </c>
      <c r="Q114" s="69"/>
      <c r="R114" s="69"/>
    </row>
    <row r="115" spans="1:18" x14ac:dyDescent="0.2">
      <c r="A115" s="53" t="s">
        <v>10</v>
      </c>
      <c r="B115" s="72" t="s">
        <v>58</v>
      </c>
      <c r="C115" s="43"/>
      <c r="D115" s="108"/>
      <c r="E115" s="108"/>
      <c r="F115" s="108"/>
      <c r="G115" s="108"/>
      <c r="H115" s="42"/>
      <c r="I115" s="87">
        <f>SUM(I112:I114)</f>
        <v>0</v>
      </c>
      <c r="Q115" s="69"/>
      <c r="R115" s="69"/>
    </row>
    <row r="116" spans="1:18" x14ac:dyDescent="0.2">
      <c r="A116" s="53"/>
      <c r="B116" s="70" t="s">
        <v>154</v>
      </c>
      <c r="C116" s="43"/>
      <c r="D116" s="108"/>
      <c r="E116" s="108"/>
      <c r="F116" s="108"/>
      <c r="G116" s="108"/>
      <c r="H116" s="42"/>
      <c r="I116" s="45"/>
      <c r="Q116" s="69"/>
      <c r="R116" s="69"/>
    </row>
    <row r="117" spans="1:18" x14ac:dyDescent="0.2">
      <c r="A117" s="53"/>
      <c r="B117" s="46" t="s">
        <v>93</v>
      </c>
      <c r="C117" s="108" t="s">
        <v>94</v>
      </c>
      <c r="D117" s="108">
        <v>0.3</v>
      </c>
      <c r="E117" s="108">
        <v>1.2</v>
      </c>
      <c r="F117" s="108"/>
      <c r="G117" s="108">
        <f>0.3*D117*E117*34</f>
        <v>3.6720000000000002</v>
      </c>
      <c r="H117" s="124"/>
      <c r="I117" s="45">
        <f>G117*H117</f>
        <v>0</v>
      </c>
      <c r="Q117" s="69"/>
      <c r="R117" s="69"/>
    </row>
    <row r="118" spans="1:18" x14ac:dyDescent="0.2">
      <c r="A118" s="53"/>
      <c r="B118" s="72" t="s">
        <v>155</v>
      </c>
      <c r="C118" s="108"/>
      <c r="D118" s="108"/>
      <c r="E118" s="108"/>
      <c r="F118" s="108"/>
      <c r="G118" s="108"/>
      <c r="H118" s="42"/>
      <c r="I118" s="87">
        <f>SUM(I117)</f>
        <v>0</v>
      </c>
      <c r="Q118" s="69"/>
      <c r="R118" s="69"/>
    </row>
    <row r="119" spans="1:18" x14ac:dyDescent="0.2">
      <c r="A119" s="53" t="s">
        <v>10</v>
      </c>
      <c r="B119" s="70" t="s">
        <v>147</v>
      </c>
      <c r="C119" s="43"/>
      <c r="D119" s="108"/>
      <c r="E119" s="108"/>
      <c r="F119" s="108"/>
      <c r="G119" s="108"/>
      <c r="H119" s="42"/>
      <c r="I119" s="45"/>
      <c r="Q119" s="69"/>
      <c r="R119" s="69"/>
    </row>
    <row r="120" spans="1:18" x14ac:dyDescent="0.2">
      <c r="A120" s="53">
        <v>5</v>
      </c>
      <c r="B120" s="46" t="s">
        <v>104</v>
      </c>
      <c r="C120" s="43">
        <f>34-C121-C122</f>
        <v>25</v>
      </c>
      <c r="D120" s="108"/>
      <c r="E120" s="108"/>
      <c r="F120" s="108"/>
      <c r="G120" s="108"/>
      <c r="H120" s="124"/>
      <c r="I120" s="45">
        <f>C120*H120</f>
        <v>0</v>
      </c>
      <c r="Q120" s="69"/>
      <c r="R120" s="69"/>
    </row>
    <row r="121" spans="1:18" x14ac:dyDescent="0.2">
      <c r="A121" s="53">
        <f>A120+1</f>
        <v>6</v>
      </c>
      <c r="B121" s="46" t="s">
        <v>102</v>
      </c>
      <c r="C121" s="43">
        <v>6</v>
      </c>
      <c r="D121" s="108"/>
      <c r="E121" s="108"/>
      <c r="F121" s="108"/>
      <c r="G121" s="108"/>
      <c r="H121" s="124"/>
      <c r="I121" s="45">
        <f>C121*H121</f>
        <v>0</v>
      </c>
      <c r="Q121" s="69"/>
      <c r="R121" s="69"/>
    </row>
    <row r="122" spans="1:18" x14ac:dyDescent="0.2">
      <c r="A122" s="53">
        <f>A121+1</f>
        <v>7</v>
      </c>
      <c r="B122" s="46" t="s">
        <v>103</v>
      </c>
      <c r="C122" s="43">
        <v>3</v>
      </c>
      <c r="D122" s="108"/>
      <c r="E122" s="108"/>
      <c r="F122" s="108"/>
      <c r="G122" s="44"/>
      <c r="H122" s="124"/>
      <c r="I122" s="45">
        <f>C122*H122</f>
        <v>0</v>
      </c>
      <c r="Q122" s="69"/>
      <c r="R122" s="69"/>
    </row>
    <row r="123" spans="1:18" x14ac:dyDescent="0.2">
      <c r="A123" s="53">
        <f>A122+1</f>
        <v>8</v>
      </c>
      <c r="B123" s="46" t="s">
        <v>105</v>
      </c>
      <c r="C123" s="43"/>
      <c r="D123" s="108"/>
      <c r="E123" s="108"/>
      <c r="F123" s="108">
        <v>402.8</v>
      </c>
      <c r="G123" s="44"/>
      <c r="H123" s="124"/>
      <c r="I123" s="45">
        <f>F123*H123</f>
        <v>0</v>
      </c>
      <c r="Q123" s="69"/>
      <c r="R123" s="69"/>
    </row>
    <row r="124" spans="1:18" x14ac:dyDescent="0.2">
      <c r="A124" s="53">
        <f>A123+1</f>
        <v>9</v>
      </c>
      <c r="B124" s="46" t="s">
        <v>106</v>
      </c>
      <c r="C124" s="43">
        <v>2</v>
      </c>
      <c r="D124" s="44"/>
      <c r="E124" s="44"/>
      <c r="F124" s="44"/>
      <c r="G124" s="44"/>
      <c r="H124" s="124"/>
      <c r="I124" s="45">
        <f>C124*H124</f>
        <v>0</v>
      </c>
      <c r="Q124" s="69"/>
      <c r="R124" s="69"/>
    </row>
    <row r="125" spans="1:18" x14ac:dyDescent="0.2">
      <c r="A125" s="53">
        <f>A124+1</f>
        <v>10</v>
      </c>
      <c r="B125" s="46" t="s">
        <v>148</v>
      </c>
      <c r="C125" s="43">
        <v>34</v>
      </c>
      <c r="D125" s="44"/>
      <c r="E125" s="44"/>
      <c r="F125" s="44"/>
      <c r="G125" s="44"/>
      <c r="H125" s="124"/>
      <c r="I125" s="45">
        <f>C125*H125</f>
        <v>0</v>
      </c>
    </row>
    <row r="126" spans="1:18" x14ac:dyDescent="0.2">
      <c r="A126" s="53"/>
      <c r="B126" s="72" t="s">
        <v>137</v>
      </c>
      <c r="C126" s="43"/>
      <c r="D126" s="44"/>
      <c r="E126" s="44"/>
      <c r="F126" s="44"/>
      <c r="G126" s="44"/>
      <c r="H126" s="42"/>
      <c r="I126" s="87">
        <f>SUM(I120:I125)</f>
        <v>0</v>
      </c>
    </row>
    <row r="127" spans="1:18" x14ac:dyDescent="0.2">
      <c r="A127" s="53"/>
      <c r="B127" s="46"/>
      <c r="C127" s="44"/>
      <c r="D127" s="44"/>
      <c r="E127" s="44"/>
      <c r="F127" s="44"/>
      <c r="G127" s="44"/>
      <c r="H127" s="42"/>
      <c r="I127" s="45"/>
    </row>
    <row r="128" spans="1:18" x14ac:dyDescent="0.2">
      <c r="A128" s="53"/>
      <c r="B128" s="46"/>
      <c r="C128" s="44"/>
      <c r="D128" s="44"/>
      <c r="E128" s="44"/>
      <c r="F128" s="44"/>
      <c r="G128" s="44"/>
      <c r="H128" s="42"/>
      <c r="I128" s="45"/>
    </row>
    <row r="129" spans="1:9" x14ac:dyDescent="0.2">
      <c r="A129" s="53"/>
      <c r="B129" s="46"/>
      <c r="C129" s="43"/>
      <c r="D129" s="44"/>
      <c r="E129" s="44"/>
      <c r="F129" s="44"/>
      <c r="G129" s="44"/>
      <c r="H129" s="42"/>
      <c r="I129" s="45"/>
    </row>
    <row r="130" spans="1:9" x14ac:dyDescent="0.2">
      <c r="A130" s="53"/>
      <c r="B130" s="46"/>
      <c r="C130" s="44"/>
      <c r="D130" s="44"/>
      <c r="E130" s="44"/>
      <c r="F130" s="44"/>
      <c r="G130" s="44"/>
      <c r="H130" s="42"/>
      <c r="I130" s="45"/>
    </row>
    <row r="131" spans="1:9" x14ac:dyDescent="0.2">
      <c r="A131" s="53"/>
      <c r="B131" s="46"/>
      <c r="C131" s="44"/>
      <c r="D131" s="44"/>
      <c r="E131" s="44"/>
      <c r="F131" s="44"/>
      <c r="G131" s="44"/>
      <c r="H131" s="42"/>
      <c r="I131" s="45"/>
    </row>
    <row r="132" spans="1:9" x14ac:dyDescent="0.2">
      <c r="A132" s="53"/>
      <c r="B132" s="46"/>
      <c r="C132" s="44"/>
      <c r="D132" s="44"/>
      <c r="E132" s="44"/>
      <c r="F132" s="44"/>
      <c r="G132" s="44"/>
      <c r="H132" s="42"/>
      <c r="I132" s="45"/>
    </row>
    <row r="133" spans="1:9" x14ac:dyDescent="0.2">
      <c r="A133" s="53"/>
      <c r="B133" s="46"/>
      <c r="C133" s="44"/>
      <c r="D133" s="44"/>
      <c r="E133" s="44"/>
      <c r="F133" s="44"/>
      <c r="G133" s="44"/>
      <c r="H133" s="42"/>
      <c r="I133" s="45"/>
    </row>
    <row r="134" spans="1:9" x14ac:dyDescent="0.2">
      <c r="A134" s="53"/>
      <c r="B134" s="46"/>
      <c r="C134" s="44"/>
      <c r="D134" s="44"/>
      <c r="E134" s="44"/>
      <c r="F134" s="44"/>
      <c r="G134" s="44"/>
      <c r="H134" s="42"/>
      <c r="I134" s="45"/>
    </row>
    <row r="135" spans="1:9" x14ac:dyDescent="0.2">
      <c r="A135" s="53"/>
      <c r="B135" s="46"/>
      <c r="C135" s="44"/>
      <c r="D135" s="44"/>
      <c r="E135" s="44"/>
      <c r="F135" s="44"/>
      <c r="G135" s="44"/>
      <c r="H135" s="42"/>
      <c r="I135" s="45"/>
    </row>
    <row r="136" spans="1:9" x14ac:dyDescent="0.2">
      <c r="A136" s="53"/>
      <c r="B136" s="46"/>
      <c r="C136" s="43"/>
      <c r="D136" s="44"/>
      <c r="E136" s="44"/>
      <c r="F136" s="44"/>
      <c r="G136" s="44"/>
      <c r="H136" s="42"/>
      <c r="I136" s="45"/>
    </row>
    <row r="137" spans="1:9" x14ac:dyDescent="0.2">
      <c r="A137" s="53"/>
      <c r="B137" s="46"/>
      <c r="C137" s="44"/>
      <c r="D137" s="44"/>
      <c r="E137" s="44"/>
      <c r="F137" s="44"/>
      <c r="G137" s="44"/>
      <c r="H137" s="42"/>
      <c r="I137" s="45"/>
    </row>
    <row r="138" spans="1:9" x14ac:dyDescent="0.2">
      <c r="A138" s="53"/>
      <c r="B138" s="46"/>
      <c r="C138" s="44"/>
      <c r="D138" s="44"/>
      <c r="E138" s="44"/>
      <c r="F138" s="44"/>
      <c r="G138" s="44"/>
      <c r="H138" s="42"/>
      <c r="I138" s="45"/>
    </row>
    <row r="139" spans="1:9" x14ac:dyDescent="0.2">
      <c r="A139" s="53"/>
      <c r="B139" s="46"/>
      <c r="C139" s="44"/>
      <c r="D139" s="44"/>
      <c r="E139" s="44"/>
      <c r="F139" s="44"/>
      <c r="G139" s="44"/>
      <c r="H139" s="42"/>
      <c r="I139" s="45"/>
    </row>
    <row r="140" spans="1:9" x14ac:dyDescent="0.2">
      <c r="A140" s="53"/>
      <c r="B140" s="46"/>
      <c r="C140" s="44"/>
      <c r="D140" s="44"/>
      <c r="E140" s="44"/>
      <c r="F140" s="44"/>
      <c r="G140" s="44"/>
      <c r="H140" s="42"/>
      <c r="I140" s="45"/>
    </row>
    <row r="141" spans="1:9" ht="13.5" thickBot="1" x14ac:dyDescent="0.25">
      <c r="A141" s="54"/>
      <c r="B141" s="59"/>
      <c r="C141" s="48"/>
      <c r="D141" s="48"/>
      <c r="E141" s="48"/>
      <c r="F141" s="48"/>
      <c r="G141" s="48"/>
      <c r="H141" s="49"/>
      <c r="I141" s="50"/>
    </row>
    <row r="142" spans="1:9" ht="15.75" thickTop="1" x14ac:dyDescent="0.25">
      <c r="A142" s="40" t="str">
        <f>A1</f>
        <v xml:space="preserve">  </v>
      </c>
      <c r="I142" s="90" t="str">
        <f>I1</f>
        <v>ROZPOČET</v>
      </c>
    </row>
    <row r="143" spans="1:9" ht="15" x14ac:dyDescent="0.25">
      <c r="A143" s="60" t="s">
        <v>113</v>
      </c>
      <c r="B143" s="61"/>
      <c r="C143" s="61"/>
      <c r="D143" s="61"/>
      <c r="E143" s="61"/>
      <c r="F143" s="61"/>
      <c r="G143" s="61"/>
      <c r="H143" s="61"/>
      <c r="I143" s="74" t="str">
        <f>I2</f>
        <v>JKSO: 822 590</v>
      </c>
    </row>
    <row r="144" spans="1:9" ht="13.5" thickBot="1" x14ac:dyDescent="0.25">
      <c r="A144" s="93"/>
      <c r="B144" t="str">
        <f>B3</f>
        <v>Žlutě označené položky mají podle Vyhlášky 169/2016 Sb. § 5 odstavec (3) odkaz na upřešnění na konec tohoto rozpočtu</v>
      </c>
      <c r="I144">
        <v>5</v>
      </c>
    </row>
    <row r="145" spans="1:9" ht="13.5" thickTop="1" x14ac:dyDescent="0.2">
      <c r="A145" s="62" t="s">
        <v>0</v>
      </c>
      <c r="B145" s="63" t="s">
        <v>1</v>
      </c>
      <c r="C145" s="64" t="s">
        <v>53</v>
      </c>
      <c r="D145" s="64" t="s">
        <v>54</v>
      </c>
      <c r="E145" s="64" t="s">
        <v>55</v>
      </c>
      <c r="F145" s="64" t="s">
        <v>2</v>
      </c>
      <c r="G145" s="64" t="s">
        <v>56</v>
      </c>
      <c r="H145" s="64" t="s">
        <v>3</v>
      </c>
      <c r="I145" s="65" t="s">
        <v>4</v>
      </c>
    </row>
    <row r="146" spans="1:9" x14ac:dyDescent="0.2">
      <c r="A146" s="66" t="s">
        <v>5</v>
      </c>
      <c r="B146" s="67"/>
      <c r="C146" s="67" t="s">
        <v>6</v>
      </c>
      <c r="D146" s="67" t="s">
        <v>6</v>
      </c>
      <c r="E146" s="67" t="s">
        <v>6</v>
      </c>
      <c r="F146" s="67" t="s">
        <v>7</v>
      </c>
      <c r="G146" s="67" t="s">
        <v>57</v>
      </c>
      <c r="H146" s="67" t="s">
        <v>8</v>
      </c>
      <c r="I146" s="68" t="s">
        <v>9</v>
      </c>
    </row>
    <row r="147" spans="1:9" x14ac:dyDescent="0.2">
      <c r="A147" s="53"/>
      <c r="B147" s="70" t="s">
        <v>149</v>
      </c>
      <c r="C147" s="43"/>
      <c r="D147" s="44"/>
      <c r="E147" s="44"/>
      <c r="F147" s="44"/>
      <c r="G147" s="44"/>
      <c r="H147" s="42"/>
      <c r="I147" s="45"/>
    </row>
    <row r="148" spans="1:9" x14ac:dyDescent="0.2">
      <c r="A148" s="53">
        <v>1</v>
      </c>
      <c r="B148" s="46" t="s">
        <v>150</v>
      </c>
      <c r="C148" s="44">
        <v>180</v>
      </c>
      <c r="D148" s="44">
        <v>0.2</v>
      </c>
      <c r="E148" s="44">
        <v>0.8</v>
      </c>
      <c r="F148" s="44">
        <f>C148*D148</f>
        <v>36</v>
      </c>
      <c r="G148" s="44">
        <f>F148*E148</f>
        <v>28.8</v>
      </c>
      <c r="H148" s="124"/>
      <c r="I148" s="45">
        <f>C148*H148</f>
        <v>0</v>
      </c>
    </row>
    <row r="149" spans="1:9" x14ac:dyDescent="0.2">
      <c r="A149" s="53">
        <f>A148+1</f>
        <v>2</v>
      </c>
      <c r="B149" s="46" t="s">
        <v>151</v>
      </c>
      <c r="C149" s="44">
        <v>180</v>
      </c>
      <c r="D149" s="44">
        <v>0.2</v>
      </c>
      <c r="E149" s="44">
        <v>0.05</v>
      </c>
      <c r="F149" s="44">
        <f>C149*D149</f>
        <v>36</v>
      </c>
      <c r="G149" s="44">
        <f>F149*E149</f>
        <v>1.8</v>
      </c>
      <c r="H149" s="124"/>
      <c r="I149" s="45">
        <f>C149*H149</f>
        <v>0</v>
      </c>
    </row>
    <row r="150" spans="1:9" x14ac:dyDescent="0.2">
      <c r="A150" s="53">
        <f t="shared" ref="A150:A155" si="8">A149+1</f>
        <v>3</v>
      </c>
      <c r="B150" s="46" t="s">
        <v>152</v>
      </c>
      <c r="C150" s="44">
        <v>180</v>
      </c>
      <c r="D150" s="44"/>
      <c r="E150" s="44"/>
      <c r="F150" s="44"/>
      <c r="G150" s="44"/>
      <c r="H150" s="124"/>
      <c r="I150" s="45">
        <f>C150*H150</f>
        <v>0</v>
      </c>
    </row>
    <row r="151" spans="1:9" x14ac:dyDescent="0.2">
      <c r="A151" s="53">
        <f t="shared" si="8"/>
        <v>4</v>
      </c>
      <c r="B151" s="46" t="s">
        <v>153</v>
      </c>
      <c r="C151" s="44">
        <v>180</v>
      </c>
      <c r="D151" s="44"/>
      <c r="E151" s="44"/>
      <c r="F151" s="44"/>
      <c r="G151" s="44"/>
      <c r="H151" s="124"/>
      <c r="I151" s="45">
        <f>C151*H151</f>
        <v>0</v>
      </c>
    </row>
    <row r="152" spans="1:9" x14ac:dyDescent="0.2">
      <c r="A152" s="53">
        <f t="shared" si="8"/>
        <v>5</v>
      </c>
      <c r="B152" s="46" t="s">
        <v>205</v>
      </c>
      <c r="C152" s="44">
        <v>180</v>
      </c>
      <c r="D152" s="44">
        <v>0.2</v>
      </c>
      <c r="E152" s="44">
        <v>0.74</v>
      </c>
      <c r="F152" s="44">
        <f>C152*D152</f>
        <v>36</v>
      </c>
      <c r="G152" s="44">
        <f>F152*E152</f>
        <v>26.64</v>
      </c>
      <c r="H152" s="124"/>
      <c r="I152" s="45">
        <f>G152*H152</f>
        <v>0</v>
      </c>
    </row>
    <row r="153" spans="1:9" x14ac:dyDescent="0.2">
      <c r="A153" s="53">
        <f t="shared" si="8"/>
        <v>6</v>
      </c>
      <c r="B153" s="46" t="s">
        <v>156</v>
      </c>
      <c r="C153" s="44" t="s">
        <v>169</v>
      </c>
      <c r="D153" s="44">
        <v>0.5</v>
      </c>
      <c r="E153" s="44">
        <v>1.9</v>
      </c>
      <c r="F153" s="44"/>
      <c r="G153" s="44">
        <f>0.8*0.8*1.9*4</f>
        <v>4.8640000000000008</v>
      </c>
      <c r="H153" s="124"/>
      <c r="I153" s="45">
        <f>G153*H153</f>
        <v>0</v>
      </c>
    </row>
    <row r="154" spans="1:9" x14ac:dyDescent="0.2">
      <c r="A154" s="53">
        <f t="shared" si="8"/>
        <v>7</v>
      </c>
      <c r="B154" s="46" t="s">
        <v>157</v>
      </c>
      <c r="C154" s="44" t="s">
        <v>169</v>
      </c>
      <c r="D154" s="44">
        <v>0.5</v>
      </c>
      <c r="E154" s="44">
        <v>0.1</v>
      </c>
      <c r="F154" s="44">
        <f>0.5*0.5*4</f>
        <v>1</v>
      </c>
      <c r="G154" s="44">
        <f>0.5*0.5*0.1*4</f>
        <v>0.1</v>
      </c>
      <c r="H154" s="124"/>
      <c r="I154" s="45">
        <f>F154*H154</f>
        <v>0</v>
      </c>
    </row>
    <row r="155" spans="1:9" x14ac:dyDescent="0.2">
      <c r="A155" s="53">
        <f t="shared" si="8"/>
        <v>8</v>
      </c>
      <c r="B155" s="46" t="s">
        <v>158</v>
      </c>
      <c r="C155" s="44" t="s">
        <v>169</v>
      </c>
      <c r="D155" s="44">
        <v>0.5</v>
      </c>
      <c r="E155" s="44">
        <v>1.7</v>
      </c>
      <c r="F155" s="44"/>
      <c r="G155" s="44">
        <f>0.5*0.5*1.7*4</f>
        <v>1.7</v>
      </c>
      <c r="H155" s="124"/>
      <c r="I155" s="45">
        <f>G155*H155</f>
        <v>0</v>
      </c>
    </row>
    <row r="156" spans="1:9" x14ac:dyDescent="0.2">
      <c r="A156" s="53"/>
      <c r="B156" s="72" t="s">
        <v>58</v>
      </c>
      <c r="C156" s="44"/>
      <c r="D156" s="44"/>
      <c r="E156" s="44"/>
      <c r="F156" s="44"/>
      <c r="G156" s="44"/>
      <c r="H156" s="42"/>
      <c r="I156" s="87">
        <f>SUM(I148:I155)</f>
        <v>0</v>
      </c>
    </row>
    <row r="157" spans="1:9" x14ac:dyDescent="0.2">
      <c r="A157" s="53"/>
      <c r="B157" s="70" t="s">
        <v>154</v>
      </c>
      <c r="C157" s="43"/>
      <c r="D157" s="108"/>
      <c r="E157" s="108"/>
      <c r="F157" s="108"/>
      <c r="G157" s="108"/>
      <c r="H157" s="42"/>
      <c r="I157" s="45"/>
    </row>
    <row r="158" spans="1:9" x14ac:dyDescent="0.2">
      <c r="A158" s="53">
        <v>9</v>
      </c>
      <c r="B158" s="46" t="s">
        <v>159</v>
      </c>
      <c r="C158" s="108" t="s">
        <v>170</v>
      </c>
      <c r="D158" s="108">
        <v>0.4</v>
      </c>
      <c r="E158" s="108">
        <v>1.8</v>
      </c>
      <c r="F158" s="108"/>
      <c r="G158" s="108">
        <f>0.4*0.4*1.8*4</f>
        <v>1.1520000000000004</v>
      </c>
      <c r="H158" s="124"/>
      <c r="I158" s="45">
        <f>G158*H158</f>
        <v>0</v>
      </c>
    </row>
    <row r="159" spans="1:9" x14ac:dyDescent="0.2">
      <c r="A159" s="53"/>
      <c r="B159" s="72" t="s">
        <v>155</v>
      </c>
      <c r="C159" s="108"/>
      <c r="D159" s="108"/>
      <c r="E159" s="108"/>
      <c r="F159" s="108"/>
      <c r="G159" s="108"/>
      <c r="H159" s="42"/>
      <c r="I159" s="87">
        <f>SUM(I158)</f>
        <v>0</v>
      </c>
    </row>
    <row r="160" spans="1:9" x14ac:dyDescent="0.2">
      <c r="A160" s="53"/>
      <c r="B160" s="70" t="s">
        <v>131</v>
      </c>
      <c r="C160" s="44"/>
      <c r="D160" s="44"/>
      <c r="E160" s="44"/>
      <c r="F160" s="44"/>
      <c r="G160" s="44"/>
      <c r="H160" s="42"/>
      <c r="I160" s="45"/>
    </row>
    <row r="161" spans="1:9" x14ac:dyDescent="0.2">
      <c r="A161" s="53">
        <v>10</v>
      </c>
      <c r="B161" s="46" t="s">
        <v>160</v>
      </c>
      <c r="C161" s="43">
        <v>4</v>
      </c>
      <c r="D161" s="44"/>
      <c r="E161" s="44"/>
      <c r="F161" s="44"/>
      <c r="G161" s="44"/>
      <c r="H161" s="124"/>
      <c r="I161" s="45">
        <f>C161*H161</f>
        <v>0</v>
      </c>
    </row>
    <row r="162" spans="1:9" x14ac:dyDescent="0.2">
      <c r="A162" s="53"/>
      <c r="B162" s="72" t="s">
        <v>162</v>
      </c>
      <c r="C162" s="43"/>
      <c r="D162" s="44"/>
      <c r="E162" s="44"/>
      <c r="F162" s="44"/>
      <c r="G162" s="44"/>
      <c r="H162" s="42"/>
      <c r="I162" s="87">
        <f>SUM(I161)</f>
        <v>0</v>
      </c>
    </row>
    <row r="163" spans="1:9" x14ac:dyDescent="0.2">
      <c r="A163" s="53"/>
      <c r="B163" s="70" t="s">
        <v>61</v>
      </c>
      <c r="C163" s="44"/>
      <c r="D163" s="44"/>
      <c r="E163" s="44"/>
      <c r="F163" s="44"/>
      <c r="G163" s="44"/>
      <c r="H163" s="42"/>
      <c r="I163" s="45"/>
    </row>
    <row r="164" spans="1:9" x14ac:dyDescent="0.2">
      <c r="A164" s="53">
        <v>11</v>
      </c>
      <c r="B164" s="46" t="s">
        <v>163</v>
      </c>
      <c r="C164" s="43">
        <v>1</v>
      </c>
      <c r="D164" s="44"/>
      <c r="E164" s="44"/>
      <c r="F164" s="44"/>
      <c r="G164" s="44"/>
      <c r="H164" s="124"/>
      <c r="I164" s="45">
        <f t="shared" ref="I164:I169" si="9">C164*H164</f>
        <v>0</v>
      </c>
    </row>
    <row r="165" spans="1:9" x14ac:dyDescent="0.2">
      <c r="A165" s="53">
        <v>12</v>
      </c>
      <c r="B165" s="46" t="s">
        <v>164</v>
      </c>
      <c r="C165" s="43">
        <v>12</v>
      </c>
      <c r="D165" s="44"/>
      <c r="E165" s="44"/>
      <c r="F165" s="44"/>
      <c r="G165" s="44"/>
      <c r="H165" s="124"/>
      <c r="I165" s="45">
        <f t="shared" si="9"/>
        <v>0</v>
      </c>
    </row>
    <row r="166" spans="1:9" x14ac:dyDescent="0.2">
      <c r="A166" s="53">
        <v>13</v>
      </c>
      <c r="B166" s="46" t="s">
        <v>165</v>
      </c>
      <c r="C166" s="43">
        <v>12</v>
      </c>
      <c r="D166" s="44"/>
      <c r="E166" s="44"/>
      <c r="F166" s="44"/>
      <c r="G166" s="44"/>
      <c r="H166" s="124"/>
      <c r="I166" s="45">
        <f t="shared" si="9"/>
        <v>0</v>
      </c>
    </row>
    <row r="167" spans="1:9" x14ac:dyDescent="0.2">
      <c r="A167" s="53">
        <v>14</v>
      </c>
      <c r="B167" s="46" t="s">
        <v>166</v>
      </c>
      <c r="C167" s="43">
        <v>1</v>
      </c>
      <c r="D167" s="44"/>
      <c r="E167" s="44"/>
      <c r="F167" s="44"/>
      <c r="G167" s="44"/>
      <c r="H167" s="124"/>
      <c r="I167" s="45">
        <f t="shared" si="9"/>
        <v>0</v>
      </c>
    </row>
    <row r="168" spans="1:9" x14ac:dyDescent="0.2">
      <c r="A168" s="53">
        <v>15</v>
      </c>
      <c r="B168" s="46" t="s">
        <v>167</v>
      </c>
      <c r="C168" s="43">
        <v>1</v>
      </c>
      <c r="D168" s="44"/>
      <c r="E168" s="44"/>
      <c r="F168" s="44"/>
      <c r="G168" s="44"/>
      <c r="H168" s="124"/>
      <c r="I168" s="45">
        <f t="shared" si="9"/>
        <v>0</v>
      </c>
    </row>
    <row r="169" spans="1:9" x14ac:dyDescent="0.2">
      <c r="A169" s="53">
        <v>16</v>
      </c>
      <c r="B169" s="46" t="s">
        <v>168</v>
      </c>
      <c r="C169" s="43">
        <v>1</v>
      </c>
      <c r="D169" s="44"/>
      <c r="E169" s="44"/>
      <c r="F169" s="44"/>
      <c r="G169" s="44"/>
      <c r="H169" s="124"/>
      <c r="I169" s="45">
        <f t="shared" si="9"/>
        <v>0</v>
      </c>
    </row>
    <row r="170" spans="1:9" x14ac:dyDescent="0.2">
      <c r="A170" s="53"/>
      <c r="B170" s="72" t="s">
        <v>62</v>
      </c>
      <c r="C170" s="44"/>
      <c r="D170" s="44"/>
      <c r="E170" s="44"/>
      <c r="F170" s="44"/>
      <c r="G170" s="44"/>
      <c r="H170" s="42"/>
      <c r="I170" s="87">
        <f>SUM(I164:I169)</f>
        <v>0</v>
      </c>
    </row>
    <row r="171" spans="1:9" x14ac:dyDescent="0.2">
      <c r="A171" s="53"/>
      <c r="B171" s="46"/>
      <c r="C171" s="43"/>
      <c r="D171" s="44"/>
      <c r="E171" s="44"/>
      <c r="F171" s="44"/>
      <c r="G171" s="44"/>
      <c r="H171" s="42"/>
      <c r="I171" s="45"/>
    </row>
    <row r="172" spans="1:9" x14ac:dyDescent="0.2">
      <c r="A172" s="53"/>
      <c r="B172" s="46"/>
      <c r="C172" s="43"/>
      <c r="D172" s="44"/>
      <c r="E172" s="44"/>
      <c r="F172" s="44"/>
      <c r="G172" s="44"/>
      <c r="H172" s="42"/>
      <c r="I172" s="45"/>
    </row>
    <row r="173" spans="1:9" x14ac:dyDescent="0.2">
      <c r="A173" s="53"/>
      <c r="B173" s="46"/>
      <c r="C173" s="43"/>
      <c r="D173" s="44"/>
      <c r="E173" s="44"/>
      <c r="F173" s="44"/>
      <c r="G173" s="44"/>
      <c r="H173" s="42"/>
      <c r="I173" s="45"/>
    </row>
    <row r="174" spans="1:9" x14ac:dyDescent="0.2">
      <c r="A174" s="53"/>
      <c r="B174" s="46"/>
      <c r="C174" s="43"/>
      <c r="D174" s="44"/>
      <c r="E174" s="44"/>
      <c r="F174" s="44"/>
      <c r="G174" s="44"/>
      <c r="H174" s="42"/>
      <c r="I174" s="45"/>
    </row>
    <row r="175" spans="1:9" x14ac:dyDescent="0.2">
      <c r="A175" s="53"/>
      <c r="B175" s="46"/>
      <c r="C175" s="43"/>
      <c r="D175" s="44"/>
      <c r="E175" s="44"/>
      <c r="F175" s="44"/>
      <c r="G175" s="44"/>
      <c r="H175" s="42"/>
      <c r="I175" s="45"/>
    </row>
    <row r="176" spans="1:9" ht="13.5" thickBot="1" x14ac:dyDescent="0.25">
      <c r="A176" s="54"/>
      <c r="B176" s="59"/>
      <c r="C176" s="48"/>
      <c r="D176" s="48"/>
      <c r="E176" s="48"/>
      <c r="F176" s="48"/>
      <c r="G176" s="48"/>
      <c r="H176" s="49"/>
      <c r="I176" s="50"/>
    </row>
    <row r="177" spans="1:9" ht="15.75" thickTop="1" x14ac:dyDescent="0.25">
      <c r="A177" s="40" t="str">
        <f>A1</f>
        <v xml:space="preserve">  </v>
      </c>
      <c r="I177" s="90" t="str">
        <f>I71</f>
        <v>ROZPOČET</v>
      </c>
    </row>
    <row r="178" spans="1:9" ht="15" x14ac:dyDescent="0.25">
      <c r="A178" s="60" t="s">
        <v>114</v>
      </c>
      <c r="B178" s="61"/>
      <c r="C178" s="61"/>
      <c r="D178" s="61"/>
      <c r="E178" s="61"/>
      <c r="F178" s="61" t="s">
        <v>172</v>
      </c>
      <c r="G178" s="61"/>
      <c r="H178" s="61"/>
      <c r="I178" s="75" t="s">
        <v>63</v>
      </c>
    </row>
    <row r="179" spans="1:9" ht="13.5" thickBot="1" x14ac:dyDescent="0.25">
      <c r="A179" s="93"/>
      <c r="B179" t="str">
        <f>B3</f>
        <v>Žlutě označené položky mají podle Vyhlášky 169/2016 Sb. § 5 odstavec (3) odkaz na upřešnění na konec tohoto rozpočtu</v>
      </c>
      <c r="I179">
        <v>6</v>
      </c>
    </row>
    <row r="180" spans="1:9" ht="13.5" thickTop="1" x14ac:dyDescent="0.2">
      <c r="A180" s="62" t="s">
        <v>0</v>
      </c>
      <c r="B180" s="63" t="s">
        <v>1</v>
      </c>
      <c r="C180" s="64" t="s">
        <v>53</v>
      </c>
      <c r="D180" s="64" t="s">
        <v>54</v>
      </c>
      <c r="E180" s="64" t="s">
        <v>55</v>
      </c>
      <c r="F180" s="64" t="s">
        <v>2</v>
      </c>
      <c r="G180" s="64" t="s">
        <v>56</v>
      </c>
      <c r="H180" s="64" t="s">
        <v>3</v>
      </c>
      <c r="I180" s="65" t="s">
        <v>4</v>
      </c>
    </row>
    <row r="181" spans="1:9" x14ac:dyDescent="0.2">
      <c r="A181" s="66" t="s">
        <v>5</v>
      </c>
      <c r="B181" s="67"/>
      <c r="C181" s="67" t="s">
        <v>6</v>
      </c>
      <c r="D181" s="67" t="s">
        <v>6</v>
      </c>
      <c r="E181" s="67" t="s">
        <v>6</v>
      </c>
      <c r="F181" s="67" t="s">
        <v>7</v>
      </c>
      <c r="G181" s="67" t="s">
        <v>57</v>
      </c>
      <c r="H181" s="67" t="s">
        <v>8</v>
      </c>
      <c r="I181" s="68" t="s">
        <v>9</v>
      </c>
    </row>
    <row r="182" spans="1:9" x14ac:dyDescent="0.2">
      <c r="A182" s="53">
        <v>1</v>
      </c>
      <c r="B182" s="46" t="s">
        <v>173</v>
      </c>
      <c r="C182" s="43">
        <v>150</v>
      </c>
      <c r="D182" s="44"/>
      <c r="E182" s="44"/>
      <c r="F182" s="44"/>
      <c r="G182" s="44"/>
      <c r="H182" s="124"/>
      <c r="I182" s="45">
        <f>C182*H182</f>
        <v>0</v>
      </c>
    </row>
    <row r="183" spans="1:9" x14ac:dyDescent="0.2">
      <c r="A183" s="53">
        <v>2</v>
      </c>
      <c r="B183" s="46" t="s">
        <v>174</v>
      </c>
      <c r="C183" s="43">
        <v>140</v>
      </c>
      <c r="D183" s="44"/>
      <c r="E183" s="44"/>
      <c r="F183" s="44"/>
      <c r="G183" s="44"/>
      <c r="H183" s="124"/>
      <c r="I183" s="45">
        <f>C183*H183</f>
        <v>0</v>
      </c>
    </row>
    <row r="184" spans="1:9" x14ac:dyDescent="0.2">
      <c r="A184" s="53">
        <v>3</v>
      </c>
      <c r="B184" s="46" t="s">
        <v>219</v>
      </c>
      <c r="C184" s="43">
        <v>25</v>
      </c>
      <c r="D184" s="44"/>
      <c r="E184" s="44"/>
      <c r="F184" s="44"/>
      <c r="G184" s="44"/>
      <c r="H184" s="124"/>
      <c r="I184" s="45">
        <f>C184*H184</f>
        <v>0</v>
      </c>
    </row>
    <row r="185" spans="1:9" x14ac:dyDescent="0.2">
      <c r="A185" s="53">
        <v>4</v>
      </c>
      <c r="B185" s="46" t="s">
        <v>220</v>
      </c>
      <c r="C185" s="43">
        <v>6</v>
      </c>
      <c r="D185" s="44"/>
      <c r="E185" s="44"/>
      <c r="F185" s="44"/>
      <c r="G185" s="44"/>
      <c r="H185" s="124"/>
      <c r="I185" s="45">
        <f>C185*H185</f>
        <v>0</v>
      </c>
    </row>
    <row r="186" spans="1:9" x14ac:dyDescent="0.2">
      <c r="A186" s="53">
        <v>5</v>
      </c>
      <c r="B186" s="46" t="s">
        <v>221</v>
      </c>
      <c r="C186" s="43">
        <v>3</v>
      </c>
      <c r="D186" s="44"/>
      <c r="E186" s="44"/>
      <c r="F186" s="44"/>
      <c r="G186" s="44"/>
      <c r="H186" s="124"/>
      <c r="I186" s="45">
        <f>C186*H186</f>
        <v>0</v>
      </c>
    </row>
    <row r="187" spans="1:9" x14ac:dyDescent="0.2">
      <c r="A187" s="53">
        <v>6</v>
      </c>
      <c r="B187" s="46" t="s">
        <v>175</v>
      </c>
      <c r="C187" s="43"/>
      <c r="D187" s="44"/>
      <c r="E187" s="44"/>
      <c r="F187" s="44">
        <v>402.8</v>
      </c>
      <c r="G187" s="44"/>
      <c r="H187" s="124"/>
      <c r="I187" s="45">
        <f>F187*H187</f>
        <v>0</v>
      </c>
    </row>
    <row r="188" spans="1:9" x14ac:dyDescent="0.2">
      <c r="A188" s="53">
        <v>7</v>
      </c>
      <c r="B188" s="46" t="s">
        <v>176</v>
      </c>
      <c r="C188" s="43" t="s">
        <v>183</v>
      </c>
      <c r="D188" s="44"/>
      <c r="E188" s="44">
        <v>1.5</v>
      </c>
      <c r="F188" s="44"/>
      <c r="G188" s="44"/>
      <c r="H188" s="124"/>
      <c r="I188" s="45">
        <f>2*H188</f>
        <v>0</v>
      </c>
    </row>
    <row r="189" spans="1:9" x14ac:dyDescent="0.2">
      <c r="A189" s="53">
        <v>8</v>
      </c>
      <c r="B189" s="46" t="s">
        <v>177</v>
      </c>
      <c r="C189" s="43">
        <v>4</v>
      </c>
      <c r="D189" s="44"/>
      <c r="E189" s="44">
        <v>12</v>
      </c>
      <c r="F189" s="44"/>
      <c r="G189" s="44"/>
      <c r="H189" s="124"/>
      <c r="I189" s="45">
        <f>C189*H189</f>
        <v>0</v>
      </c>
    </row>
    <row r="190" spans="1:9" x14ac:dyDescent="0.2">
      <c r="A190" s="53">
        <v>9</v>
      </c>
      <c r="B190" s="46" t="s">
        <v>178</v>
      </c>
      <c r="C190" s="43">
        <v>12</v>
      </c>
      <c r="D190" s="44"/>
      <c r="E190" s="44"/>
      <c r="F190" s="44"/>
      <c r="G190" s="44"/>
      <c r="H190" s="124"/>
      <c r="I190" s="45">
        <f>C190*H190</f>
        <v>0</v>
      </c>
    </row>
    <row r="191" spans="1:9" x14ac:dyDescent="0.2">
      <c r="A191" s="53">
        <v>10</v>
      </c>
      <c r="B191" s="46" t="s">
        <v>179</v>
      </c>
      <c r="C191" s="43">
        <v>7</v>
      </c>
      <c r="D191" s="44"/>
      <c r="E191" s="44"/>
      <c r="F191" s="44"/>
      <c r="G191" s="44"/>
      <c r="H191" s="124"/>
      <c r="I191" s="45">
        <f>C191*H191</f>
        <v>0</v>
      </c>
    </row>
    <row r="192" spans="1:9" x14ac:dyDescent="0.2">
      <c r="A192" s="53">
        <v>11</v>
      </c>
      <c r="B192" s="46" t="s">
        <v>180</v>
      </c>
      <c r="C192" s="43" t="s">
        <v>184</v>
      </c>
      <c r="D192" s="44"/>
      <c r="E192" s="44">
        <v>1</v>
      </c>
      <c r="F192" s="44"/>
      <c r="G192" s="44"/>
      <c r="H192" s="124"/>
      <c r="I192" s="45">
        <f>2*H192</f>
        <v>0</v>
      </c>
    </row>
    <row r="193" spans="1:9" x14ac:dyDescent="0.2">
      <c r="A193" s="53">
        <v>12</v>
      </c>
      <c r="B193" s="46" t="s">
        <v>181</v>
      </c>
      <c r="C193" s="43" t="s">
        <v>185</v>
      </c>
      <c r="D193" s="44"/>
      <c r="E193" s="44">
        <v>2.1</v>
      </c>
      <c r="F193" s="44"/>
      <c r="G193" s="44"/>
      <c r="H193" s="124"/>
      <c r="I193" s="45">
        <f>1*H193</f>
        <v>0</v>
      </c>
    </row>
    <row r="194" spans="1:9" x14ac:dyDescent="0.2">
      <c r="A194" s="53">
        <v>13</v>
      </c>
      <c r="B194" s="46" t="s">
        <v>182</v>
      </c>
      <c r="C194" s="43">
        <v>180</v>
      </c>
      <c r="D194" s="44"/>
      <c r="E194" s="44"/>
      <c r="F194" s="44"/>
      <c r="G194" s="44"/>
      <c r="H194" s="124"/>
      <c r="I194" s="45">
        <f>C194*H194</f>
        <v>0</v>
      </c>
    </row>
    <row r="195" spans="1:9" x14ac:dyDescent="0.2">
      <c r="A195" s="53"/>
      <c r="B195" s="46"/>
      <c r="C195" s="43"/>
      <c r="D195" s="44"/>
      <c r="E195" s="44"/>
      <c r="F195" s="44"/>
      <c r="G195" s="44"/>
      <c r="H195" s="42"/>
      <c r="I195" s="45"/>
    </row>
    <row r="196" spans="1:9" x14ac:dyDescent="0.2">
      <c r="A196" s="53"/>
      <c r="B196" s="46"/>
      <c r="C196" s="43"/>
      <c r="D196" s="44"/>
      <c r="E196" s="44"/>
      <c r="F196" s="44"/>
      <c r="G196" s="44"/>
      <c r="H196" s="42"/>
      <c r="I196" s="45"/>
    </row>
    <row r="197" spans="1:9" x14ac:dyDescent="0.2">
      <c r="A197" s="53"/>
      <c r="B197" s="46"/>
      <c r="C197" s="43"/>
      <c r="D197" s="44"/>
      <c r="E197" s="44"/>
      <c r="F197" s="44"/>
      <c r="G197" s="44"/>
      <c r="H197" s="42"/>
      <c r="I197" s="45"/>
    </row>
    <row r="198" spans="1:9" x14ac:dyDescent="0.2">
      <c r="A198" s="53"/>
      <c r="B198" s="46"/>
      <c r="C198" s="43"/>
      <c r="D198" s="44"/>
      <c r="E198" s="44"/>
      <c r="F198" s="44"/>
      <c r="G198" s="44"/>
      <c r="H198" s="42"/>
      <c r="I198" s="45"/>
    </row>
    <row r="199" spans="1:9" x14ac:dyDescent="0.2">
      <c r="A199" s="53"/>
      <c r="B199" s="46"/>
      <c r="C199" s="43"/>
      <c r="D199" s="44"/>
      <c r="E199" s="44"/>
      <c r="F199" s="44"/>
      <c r="G199" s="44"/>
      <c r="H199" s="42"/>
      <c r="I199" s="45"/>
    </row>
    <row r="200" spans="1:9" x14ac:dyDescent="0.2">
      <c r="A200" s="53"/>
      <c r="B200" s="46"/>
      <c r="C200" s="43"/>
      <c r="D200" s="44"/>
      <c r="E200" s="44"/>
      <c r="F200" s="44"/>
      <c r="G200" s="44"/>
      <c r="H200" s="42"/>
      <c r="I200" s="45"/>
    </row>
    <row r="201" spans="1:9" x14ac:dyDescent="0.2">
      <c r="A201" s="53"/>
      <c r="B201" s="46"/>
      <c r="C201" s="43"/>
      <c r="D201" s="44"/>
      <c r="E201" s="44"/>
      <c r="F201" s="44"/>
      <c r="G201" s="44"/>
      <c r="H201" s="42"/>
      <c r="I201" s="45"/>
    </row>
    <row r="202" spans="1:9" x14ac:dyDescent="0.2">
      <c r="A202" s="53"/>
      <c r="B202" s="46"/>
      <c r="C202" s="43"/>
      <c r="D202" s="44"/>
      <c r="E202" s="44"/>
      <c r="F202" s="44"/>
      <c r="G202" s="44"/>
      <c r="H202" s="42"/>
      <c r="I202" s="45"/>
    </row>
    <row r="203" spans="1:9" x14ac:dyDescent="0.2">
      <c r="A203" s="53"/>
      <c r="B203" s="46"/>
      <c r="C203" s="43"/>
      <c r="D203" s="44"/>
      <c r="E203" s="44"/>
      <c r="F203" s="44"/>
      <c r="G203" s="44"/>
      <c r="H203" s="42"/>
      <c r="I203" s="45"/>
    </row>
    <row r="204" spans="1:9" x14ac:dyDescent="0.2">
      <c r="A204" s="53"/>
      <c r="B204" s="46"/>
      <c r="C204" s="44"/>
      <c r="D204" s="44"/>
      <c r="E204" s="44"/>
      <c r="F204" s="44"/>
      <c r="G204" s="44"/>
      <c r="H204" s="42"/>
      <c r="I204" s="45"/>
    </row>
    <row r="205" spans="1:9" x14ac:dyDescent="0.2">
      <c r="A205" s="53"/>
      <c r="B205" s="46"/>
      <c r="C205" s="44"/>
      <c r="D205" s="44"/>
      <c r="E205" s="44"/>
      <c r="F205" s="44"/>
      <c r="G205" s="44"/>
      <c r="H205" s="42"/>
      <c r="I205" s="45"/>
    </row>
    <row r="206" spans="1:9" x14ac:dyDescent="0.2">
      <c r="A206" s="53"/>
      <c r="B206" s="46"/>
      <c r="C206" s="43"/>
      <c r="D206" s="44"/>
      <c r="E206" s="44"/>
      <c r="F206" s="44"/>
      <c r="G206" s="44"/>
      <c r="H206" s="42"/>
      <c r="I206" s="45"/>
    </row>
    <row r="207" spans="1:9" x14ac:dyDescent="0.2">
      <c r="A207" s="53"/>
      <c r="B207" s="46"/>
      <c r="C207" s="43"/>
      <c r="D207" s="44"/>
      <c r="E207" s="44"/>
      <c r="F207" s="44"/>
      <c r="G207" s="44"/>
      <c r="H207" s="42"/>
      <c r="I207" s="45"/>
    </row>
    <row r="208" spans="1:9" x14ac:dyDescent="0.2">
      <c r="A208" s="53"/>
      <c r="B208" s="46"/>
      <c r="C208" s="43"/>
      <c r="D208" s="44"/>
      <c r="E208" s="44"/>
      <c r="F208" s="44"/>
      <c r="G208" s="44"/>
      <c r="H208" s="42"/>
      <c r="I208" s="45"/>
    </row>
    <row r="209" spans="1:9" x14ac:dyDescent="0.2">
      <c r="A209" s="53"/>
      <c r="B209" s="46"/>
      <c r="C209" s="43"/>
      <c r="D209" s="44"/>
      <c r="E209" s="44"/>
      <c r="F209" s="44"/>
      <c r="G209" s="44"/>
      <c r="H209" s="42"/>
      <c r="I209" s="45"/>
    </row>
    <row r="210" spans="1:9" x14ac:dyDescent="0.2">
      <c r="A210" s="53"/>
      <c r="B210" s="46"/>
      <c r="C210" s="43"/>
      <c r="D210" s="44"/>
      <c r="E210" s="44"/>
      <c r="F210" s="44"/>
      <c r="G210" s="44"/>
      <c r="H210" s="42"/>
      <c r="I210" s="45"/>
    </row>
    <row r="211" spans="1:9" ht="13.5" thickBot="1" x14ac:dyDescent="0.25">
      <c r="A211" s="54"/>
      <c r="B211" s="71" t="s">
        <v>193</v>
      </c>
      <c r="C211" s="76"/>
      <c r="D211" s="48"/>
      <c r="E211" s="48"/>
      <c r="F211" s="48"/>
      <c r="G211" s="48"/>
      <c r="H211" s="49"/>
      <c r="I211" s="77">
        <f>SUM(I182:I210)</f>
        <v>0</v>
      </c>
    </row>
    <row r="212" spans="1:9" ht="15.75" thickTop="1" x14ac:dyDescent="0.25">
      <c r="A212" s="40" t="str">
        <f>A1</f>
        <v xml:space="preserve">  </v>
      </c>
      <c r="I212" s="90" t="str">
        <f>I1</f>
        <v>ROZPOČET</v>
      </c>
    </row>
    <row r="213" spans="1:9" ht="15" x14ac:dyDescent="0.25">
      <c r="A213" s="60" t="s">
        <v>114</v>
      </c>
      <c r="B213" s="61"/>
      <c r="C213" s="61"/>
      <c r="D213" s="61"/>
      <c r="E213" s="61"/>
      <c r="F213" s="61" t="s">
        <v>172</v>
      </c>
      <c r="G213" s="61"/>
      <c r="H213" s="61"/>
      <c r="I213" s="75" t="s">
        <v>115</v>
      </c>
    </row>
    <row r="214" spans="1:9" ht="13.5" thickBot="1" x14ac:dyDescent="0.25">
      <c r="A214" s="93"/>
      <c r="B214" t="str">
        <f>B3</f>
        <v>Žlutě označené položky mají podle Vyhlášky 169/2016 Sb. § 5 odstavec (3) odkaz na upřešnění na konec tohoto rozpočtu</v>
      </c>
      <c r="I214">
        <v>7</v>
      </c>
    </row>
    <row r="215" spans="1:9" ht="13.5" thickTop="1" x14ac:dyDescent="0.2">
      <c r="A215" s="62" t="s">
        <v>0</v>
      </c>
      <c r="B215" s="63" t="s">
        <v>1</v>
      </c>
      <c r="C215" s="64" t="s">
        <v>53</v>
      </c>
      <c r="D215" s="64" t="s">
        <v>54</v>
      </c>
      <c r="E215" s="64" t="s">
        <v>55</v>
      </c>
      <c r="F215" s="64" t="s">
        <v>2</v>
      </c>
      <c r="G215" s="64" t="s">
        <v>56</v>
      </c>
      <c r="H215" s="64" t="s">
        <v>3</v>
      </c>
      <c r="I215" s="65" t="s">
        <v>4</v>
      </c>
    </row>
    <row r="216" spans="1:9" x14ac:dyDescent="0.2">
      <c r="A216" s="66" t="s">
        <v>5</v>
      </c>
      <c r="B216" s="67"/>
      <c r="C216" s="67" t="s">
        <v>6</v>
      </c>
      <c r="D216" s="67" t="s">
        <v>6</v>
      </c>
      <c r="E216" s="67" t="s">
        <v>6</v>
      </c>
      <c r="F216" s="67" t="s">
        <v>7</v>
      </c>
      <c r="G216" s="67" t="s">
        <v>57</v>
      </c>
      <c r="H216" s="67" t="s">
        <v>8</v>
      </c>
      <c r="I216" s="68" t="s">
        <v>9</v>
      </c>
    </row>
    <row r="217" spans="1:9" x14ac:dyDescent="0.2">
      <c r="A217" s="53">
        <v>1</v>
      </c>
      <c r="B217" s="46" t="s">
        <v>186</v>
      </c>
      <c r="C217" s="43">
        <v>2</v>
      </c>
      <c r="D217" s="44"/>
      <c r="E217" s="44"/>
      <c r="F217" s="44"/>
      <c r="G217" s="44"/>
      <c r="H217" s="124"/>
      <c r="I217" s="45">
        <f t="shared" ref="I217:I223" si="10">C217*H217</f>
        <v>0</v>
      </c>
    </row>
    <row r="218" spans="1:9" x14ac:dyDescent="0.2">
      <c r="A218" s="53">
        <f t="shared" ref="A218:A223" si="11">A217+1</f>
        <v>2</v>
      </c>
      <c r="B218" s="46" t="s">
        <v>187</v>
      </c>
      <c r="C218" s="43">
        <v>2</v>
      </c>
      <c r="D218" s="44"/>
      <c r="E218" s="44"/>
      <c r="F218" s="44"/>
      <c r="G218" s="44"/>
      <c r="H218" s="124"/>
      <c r="I218" s="45">
        <f t="shared" si="10"/>
        <v>0</v>
      </c>
    </row>
    <row r="219" spans="1:9" x14ac:dyDescent="0.2">
      <c r="A219" s="53">
        <f t="shared" si="11"/>
        <v>3</v>
      </c>
      <c r="B219" s="46" t="s">
        <v>188</v>
      </c>
      <c r="C219" s="43">
        <v>4</v>
      </c>
      <c r="D219" s="44"/>
      <c r="E219" s="44"/>
      <c r="F219" s="44"/>
      <c r="G219" s="44"/>
      <c r="H219" s="124"/>
      <c r="I219" s="45">
        <f t="shared" si="10"/>
        <v>0</v>
      </c>
    </row>
    <row r="220" spans="1:9" x14ac:dyDescent="0.2">
      <c r="A220" s="53">
        <f t="shared" si="11"/>
        <v>4</v>
      </c>
      <c r="B220" s="46" t="s">
        <v>189</v>
      </c>
      <c r="C220" s="43">
        <v>9</v>
      </c>
      <c r="D220" s="44"/>
      <c r="E220" s="44"/>
      <c r="F220" s="44"/>
      <c r="G220" s="44"/>
      <c r="H220" s="124"/>
      <c r="I220" s="45">
        <f t="shared" si="10"/>
        <v>0</v>
      </c>
    </row>
    <row r="221" spans="1:9" x14ac:dyDescent="0.2">
      <c r="A221" s="53">
        <f t="shared" si="11"/>
        <v>5</v>
      </c>
      <c r="B221" s="46" t="s">
        <v>190</v>
      </c>
      <c r="C221" s="43">
        <v>4</v>
      </c>
      <c r="D221" s="44"/>
      <c r="E221" s="44"/>
      <c r="F221" s="44"/>
      <c r="G221" s="44"/>
      <c r="H221" s="124"/>
      <c r="I221" s="45">
        <f t="shared" si="10"/>
        <v>0</v>
      </c>
    </row>
    <row r="222" spans="1:9" x14ac:dyDescent="0.2">
      <c r="A222" s="53">
        <f t="shared" si="11"/>
        <v>6</v>
      </c>
      <c r="B222" s="46" t="s">
        <v>191</v>
      </c>
      <c r="C222" s="43">
        <v>1</v>
      </c>
      <c r="D222" s="44"/>
      <c r="E222" s="44"/>
      <c r="F222" s="44"/>
      <c r="G222" s="44"/>
      <c r="H222" s="124"/>
      <c r="I222" s="45">
        <f t="shared" si="10"/>
        <v>0</v>
      </c>
    </row>
    <row r="223" spans="1:9" x14ac:dyDescent="0.2">
      <c r="A223" s="53">
        <f t="shared" si="11"/>
        <v>7</v>
      </c>
      <c r="B223" s="46" t="s">
        <v>192</v>
      </c>
      <c r="C223" s="43">
        <v>1</v>
      </c>
      <c r="D223" s="44"/>
      <c r="E223" s="44"/>
      <c r="F223" s="44"/>
      <c r="G223" s="44"/>
      <c r="H223" s="124"/>
      <c r="I223" s="45">
        <f t="shared" si="10"/>
        <v>0</v>
      </c>
    </row>
    <row r="224" spans="1:9" x14ac:dyDescent="0.2">
      <c r="A224" s="53"/>
      <c r="B224" s="46"/>
      <c r="C224" s="43"/>
      <c r="D224" s="44"/>
      <c r="E224" s="44"/>
      <c r="F224" s="44"/>
      <c r="G224" s="44"/>
      <c r="H224" s="42"/>
      <c r="I224" s="45"/>
    </row>
    <row r="225" spans="1:9" x14ac:dyDescent="0.2">
      <c r="A225" s="53"/>
      <c r="B225" s="46"/>
      <c r="C225" s="43"/>
      <c r="D225" s="44"/>
      <c r="E225" s="44"/>
      <c r="F225" s="44"/>
      <c r="G225" s="44"/>
      <c r="H225" s="42"/>
      <c r="I225" s="45"/>
    </row>
    <row r="226" spans="1:9" x14ac:dyDescent="0.2">
      <c r="A226" s="53"/>
      <c r="B226" s="46"/>
      <c r="C226" s="43"/>
      <c r="D226" s="44"/>
      <c r="E226" s="44"/>
      <c r="F226" s="44"/>
      <c r="G226" s="44"/>
      <c r="H226" s="42"/>
      <c r="I226" s="45"/>
    </row>
    <row r="227" spans="1:9" x14ac:dyDescent="0.2">
      <c r="A227" s="53"/>
      <c r="B227" s="46"/>
      <c r="C227" s="43"/>
      <c r="D227" s="44"/>
      <c r="E227" s="44"/>
      <c r="F227" s="44"/>
      <c r="G227" s="44"/>
      <c r="H227" s="42"/>
      <c r="I227" s="45"/>
    </row>
    <row r="228" spans="1:9" x14ac:dyDescent="0.2">
      <c r="A228" s="53"/>
      <c r="B228" s="46"/>
      <c r="C228" s="43"/>
      <c r="D228" s="44"/>
      <c r="E228" s="44"/>
      <c r="F228" s="44"/>
      <c r="G228" s="44"/>
      <c r="H228" s="42"/>
      <c r="I228" s="45"/>
    </row>
    <row r="229" spans="1:9" x14ac:dyDescent="0.2">
      <c r="A229" s="53"/>
      <c r="B229" s="46"/>
      <c r="C229" s="43"/>
      <c r="D229" s="44"/>
      <c r="E229" s="44"/>
      <c r="F229" s="44"/>
      <c r="G229" s="44"/>
      <c r="H229" s="42"/>
      <c r="I229" s="45"/>
    </row>
    <row r="230" spans="1:9" x14ac:dyDescent="0.2">
      <c r="A230" s="53"/>
      <c r="B230" s="46"/>
      <c r="C230" s="43"/>
      <c r="D230" s="44"/>
      <c r="E230" s="44"/>
      <c r="F230" s="44"/>
      <c r="G230" s="44"/>
      <c r="H230" s="42"/>
      <c r="I230" s="45"/>
    </row>
    <row r="231" spans="1:9" x14ac:dyDescent="0.2">
      <c r="A231" s="53"/>
      <c r="B231" s="46"/>
      <c r="C231" s="43"/>
      <c r="D231" s="44"/>
      <c r="E231" s="44"/>
      <c r="F231" s="44"/>
      <c r="G231" s="44"/>
      <c r="H231" s="42"/>
      <c r="I231" s="45"/>
    </row>
    <row r="232" spans="1:9" x14ac:dyDescent="0.2">
      <c r="A232" s="53"/>
      <c r="B232" s="46"/>
      <c r="C232" s="43"/>
      <c r="D232" s="44"/>
      <c r="E232" s="44"/>
      <c r="F232" s="44"/>
      <c r="G232" s="44"/>
      <c r="H232" s="42"/>
      <c r="I232" s="45"/>
    </row>
    <row r="233" spans="1:9" x14ac:dyDescent="0.2">
      <c r="A233" s="53"/>
      <c r="B233" s="46"/>
      <c r="C233" s="43"/>
      <c r="D233" s="44"/>
      <c r="E233" s="44"/>
      <c r="F233" s="44"/>
      <c r="G233" s="44"/>
      <c r="H233" s="42"/>
      <c r="I233" s="45"/>
    </row>
    <row r="234" spans="1:9" x14ac:dyDescent="0.2">
      <c r="A234" s="53"/>
      <c r="B234" s="46"/>
      <c r="C234" s="43"/>
      <c r="D234" s="44"/>
      <c r="E234" s="44"/>
      <c r="F234" s="44"/>
      <c r="G234" s="44"/>
      <c r="H234" s="42"/>
      <c r="I234" s="45"/>
    </row>
    <row r="235" spans="1:9" x14ac:dyDescent="0.2">
      <c r="A235" s="53"/>
      <c r="B235" s="46"/>
      <c r="C235" s="43"/>
      <c r="D235" s="44"/>
      <c r="E235" s="44"/>
      <c r="F235" s="44"/>
      <c r="G235" s="44"/>
      <c r="H235" s="42"/>
      <c r="I235" s="45"/>
    </row>
    <row r="236" spans="1:9" x14ac:dyDescent="0.2">
      <c r="A236" s="53"/>
      <c r="B236" s="46"/>
      <c r="C236" s="43"/>
      <c r="D236" s="44"/>
      <c r="E236" s="44"/>
      <c r="F236" s="44"/>
      <c r="G236" s="44"/>
      <c r="H236" s="42"/>
      <c r="I236" s="45"/>
    </row>
    <row r="237" spans="1:9" x14ac:dyDescent="0.2">
      <c r="A237" s="53"/>
      <c r="B237" s="46"/>
      <c r="C237" s="43"/>
      <c r="D237" s="44"/>
      <c r="E237" s="44"/>
      <c r="F237" s="44"/>
      <c r="G237" s="44"/>
      <c r="H237" s="42"/>
      <c r="I237" s="45"/>
    </row>
    <row r="238" spans="1:9" x14ac:dyDescent="0.2">
      <c r="A238" s="53"/>
      <c r="B238" s="46"/>
      <c r="C238" s="43"/>
      <c r="D238" s="44"/>
      <c r="E238" s="44"/>
      <c r="F238" s="44"/>
      <c r="G238" s="44"/>
      <c r="H238" s="42"/>
      <c r="I238" s="45"/>
    </row>
    <row r="239" spans="1:9" x14ac:dyDescent="0.2">
      <c r="A239" s="53"/>
      <c r="B239" s="46"/>
      <c r="C239" s="44"/>
      <c r="D239" s="44"/>
      <c r="E239" s="44"/>
      <c r="F239" s="44"/>
      <c r="G239" s="44"/>
      <c r="H239" s="42"/>
      <c r="I239" s="45"/>
    </row>
    <row r="240" spans="1:9" x14ac:dyDescent="0.2">
      <c r="A240" s="53"/>
      <c r="B240" s="46"/>
      <c r="C240" s="44"/>
      <c r="D240" s="44"/>
      <c r="E240" s="44"/>
      <c r="F240" s="44"/>
      <c r="G240" s="44"/>
      <c r="H240" s="42"/>
      <c r="I240" s="45"/>
    </row>
    <row r="241" spans="1:9" x14ac:dyDescent="0.2">
      <c r="A241" s="53"/>
      <c r="B241" s="46"/>
      <c r="C241" s="43"/>
      <c r="D241" s="44"/>
      <c r="E241" s="44"/>
      <c r="F241" s="44"/>
      <c r="G241" s="44"/>
      <c r="H241" s="42"/>
      <c r="I241" s="45"/>
    </row>
    <row r="242" spans="1:9" x14ac:dyDescent="0.2">
      <c r="A242" s="53"/>
      <c r="B242" s="46"/>
      <c r="C242" s="43"/>
      <c r="D242" s="44"/>
      <c r="E242" s="44"/>
      <c r="F242" s="44"/>
      <c r="G242" s="44"/>
      <c r="H242" s="42"/>
      <c r="I242" s="45"/>
    </row>
    <row r="243" spans="1:9" x14ac:dyDescent="0.2">
      <c r="A243" s="53"/>
      <c r="B243" s="46"/>
      <c r="C243" s="43"/>
      <c r="D243" s="44"/>
      <c r="E243" s="44"/>
      <c r="F243" s="44"/>
      <c r="G243" s="44"/>
      <c r="H243" s="42"/>
      <c r="I243" s="45"/>
    </row>
    <row r="244" spans="1:9" x14ac:dyDescent="0.2">
      <c r="A244" s="53"/>
      <c r="B244" s="46"/>
      <c r="C244" s="43"/>
      <c r="D244" s="44"/>
      <c r="E244" s="44"/>
      <c r="F244" s="44"/>
      <c r="G244" s="44"/>
      <c r="H244" s="42"/>
      <c r="I244" s="45"/>
    </row>
    <row r="245" spans="1:9" x14ac:dyDescent="0.2">
      <c r="A245" s="53"/>
      <c r="B245" s="72" t="s">
        <v>194</v>
      </c>
      <c r="C245" s="43"/>
      <c r="D245" s="44"/>
      <c r="E245" s="44"/>
      <c r="F245" s="44"/>
      <c r="G245" s="44"/>
      <c r="H245" s="42"/>
      <c r="I245" s="87">
        <f>SUM(I217:I244)</f>
        <v>0</v>
      </c>
    </row>
    <row r="246" spans="1:9" ht="13.5" thickBot="1" x14ac:dyDescent="0.25">
      <c r="A246" s="54"/>
      <c r="B246" s="59" t="s">
        <v>64</v>
      </c>
      <c r="C246" s="76"/>
      <c r="D246" s="48"/>
      <c r="E246" s="48"/>
      <c r="F246" s="48"/>
      <c r="G246" s="48"/>
      <c r="H246" s="49"/>
      <c r="I246" s="50"/>
    </row>
    <row r="247" spans="1:9" ht="15.75" thickTop="1" x14ac:dyDescent="0.25">
      <c r="A247" s="40" t="str">
        <f>A1</f>
        <v xml:space="preserve">  </v>
      </c>
      <c r="I247" s="90" t="str">
        <f>I36</f>
        <v>ROZPOČET</v>
      </c>
    </row>
    <row r="248" spans="1:9" ht="15" x14ac:dyDescent="0.25">
      <c r="A248" s="60" t="s">
        <v>223</v>
      </c>
      <c r="B248" s="61"/>
      <c r="C248" s="61"/>
      <c r="D248" s="61"/>
      <c r="E248" s="61"/>
      <c r="F248" s="61" t="s">
        <v>172</v>
      </c>
      <c r="G248" s="61"/>
      <c r="H248" s="61"/>
      <c r="I248" s="75" t="s">
        <v>74</v>
      </c>
    </row>
    <row r="249" spans="1:9" ht="13.5" thickBot="1" x14ac:dyDescent="0.25">
      <c r="A249" s="91"/>
      <c r="B249" s="92" t="s">
        <v>75</v>
      </c>
      <c r="C249" s="92"/>
      <c r="D249" s="92"/>
      <c r="I249">
        <v>10</v>
      </c>
    </row>
    <row r="250" spans="1:9" ht="13.5" thickTop="1" x14ac:dyDescent="0.2">
      <c r="A250" s="62" t="s">
        <v>0</v>
      </c>
      <c r="B250" s="94" t="s">
        <v>1</v>
      </c>
      <c r="C250" s="95"/>
      <c r="D250" s="95"/>
      <c r="E250" s="95"/>
      <c r="F250" s="95"/>
      <c r="G250" s="95"/>
      <c r="H250" s="95"/>
      <c r="I250" s="96"/>
    </row>
    <row r="251" spans="1:9" x14ac:dyDescent="0.2">
      <c r="A251" s="53"/>
      <c r="B251" s="97"/>
      <c r="C251" s="98"/>
      <c r="D251" s="99"/>
      <c r="E251" s="99"/>
      <c r="F251" s="99"/>
      <c r="G251" s="99"/>
      <c r="H251" s="100"/>
      <c r="I251" s="101"/>
    </row>
    <row r="252" spans="1:9" x14ac:dyDescent="0.2">
      <c r="A252" s="53"/>
      <c r="B252" s="97"/>
      <c r="C252" s="98"/>
      <c r="D252" s="99"/>
      <c r="E252" s="99"/>
      <c r="F252" s="99"/>
      <c r="G252" s="99"/>
      <c r="H252" s="100"/>
      <c r="I252" s="101"/>
    </row>
    <row r="253" spans="1:9" x14ac:dyDescent="0.2">
      <c r="A253" s="53"/>
      <c r="B253" s="97"/>
      <c r="C253" s="98"/>
      <c r="D253" s="99"/>
      <c r="E253" s="99"/>
      <c r="F253" s="99"/>
      <c r="G253" s="99"/>
      <c r="H253" s="100"/>
      <c r="I253" s="101"/>
    </row>
    <row r="254" spans="1:9" x14ac:dyDescent="0.2">
      <c r="A254" s="53"/>
      <c r="B254" s="97"/>
      <c r="C254" s="98"/>
      <c r="D254" s="99"/>
      <c r="E254" s="99"/>
      <c r="F254" s="99"/>
      <c r="G254" s="99"/>
      <c r="H254" s="100"/>
      <c r="I254" s="101"/>
    </row>
    <row r="255" spans="1:9" x14ac:dyDescent="0.2">
      <c r="A255" s="53"/>
      <c r="B255" s="97" t="s">
        <v>195</v>
      </c>
      <c r="C255" s="98"/>
      <c r="D255" s="99"/>
      <c r="E255" s="99"/>
      <c r="F255" s="99"/>
      <c r="G255" s="99"/>
      <c r="H255" s="100"/>
      <c r="I255" s="101"/>
    </row>
    <row r="256" spans="1:9" x14ac:dyDescent="0.2">
      <c r="A256" s="116">
        <v>4</v>
      </c>
      <c r="B256" s="97" t="s">
        <v>78</v>
      </c>
      <c r="C256" s="98"/>
      <c r="D256" s="99"/>
      <c r="E256" s="99"/>
      <c r="F256" s="99"/>
      <c r="G256" s="99"/>
      <c r="H256" s="100"/>
      <c r="I256" s="101"/>
    </row>
    <row r="257" spans="1:9" x14ac:dyDescent="0.2">
      <c r="A257" s="53" t="s">
        <v>10</v>
      </c>
      <c r="B257" s="97" t="s">
        <v>77</v>
      </c>
      <c r="C257" s="98"/>
      <c r="D257" s="99"/>
      <c r="E257" s="99"/>
      <c r="F257" s="99"/>
      <c r="G257" s="99"/>
      <c r="H257" s="100"/>
      <c r="I257" s="101"/>
    </row>
    <row r="258" spans="1:9" x14ac:dyDescent="0.2">
      <c r="A258" s="53"/>
      <c r="B258" s="97"/>
      <c r="C258" s="98"/>
      <c r="D258" s="99"/>
      <c r="E258" s="99"/>
      <c r="F258" s="99"/>
      <c r="G258" s="99"/>
      <c r="H258" s="100"/>
      <c r="I258" s="101"/>
    </row>
    <row r="259" spans="1:9" x14ac:dyDescent="0.2">
      <c r="A259" s="53"/>
      <c r="B259" s="97"/>
      <c r="C259" s="98"/>
      <c r="D259" s="99"/>
      <c r="E259" s="99"/>
      <c r="F259" s="99"/>
      <c r="G259" s="99"/>
      <c r="H259" s="100"/>
      <c r="I259" s="101"/>
    </row>
    <row r="260" spans="1:9" x14ac:dyDescent="0.2">
      <c r="A260" s="53"/>
      <c r="B260" s="97"/>
      <c r="C260" s="98"/>
      <c r="D260" s="99"/>
      <c r="E260" s="99"/>
      <c r="F260" s="99"/>
      <c r="G260" s="99"/>
      <c r="H260" s="100"/>
      <c r="I260" s="101"/>
    </row>
    <row r="261" spans="1:9" x14ac:dyDescent="0.2">
      <c r="A261" s="53"/>
      <c r="B261" s="97"/>
      <c r="C261" s="98"/>
      <c r="D261" s="99"/>
      <c r="E261" s="99"/>
      <c r="F261" s="99"/>
      <c r="G261" s="99"/>
      <c r="H261" s="100"/>
      <c r="I261" s="101"/>
    </row>
    <row r="262" spans="1:9" x14ac:dyDescent="0.2">
      <c r="A262" s="53"/>
      <c r="B262" s="97"/>
      <c r="C262" s="98"/>
      <c r="D262" s="99"/>
      <c r="E262" s="99"/>
      <c r="F262" s="99"/>
      <c r="G262" s="99"/>
      <c r="H262" s="100"/>
      <c r="I262" s="101"/>
    </row>
    <row r="263" spans="1:9" x14ac:dyDescent="0.2">
      <c r="A263" s="53"/>
      <c r="B263" s="97"/>
      <c r="C263" s="98"/>
      <c r="D263" s="99"/>
      <c r="E263" s="99"/>
      <c r="F263" s="99"/>
      <c r="G263" s="99"/>
      <c r="H263" s="100"/>
      <c r="I263" s="101"/>
    </row>
    <row r="264" spans="1:9" x14ac:dyDescent="0.2">
      <c r="A264" s="53"/>
      <c r="B264" s="97"/>
      <c r="C264" s="98"/>
      <c r="D264" s="99"/>
      <c r="E264" s="99"/>
      <c r="F264" s="99"/>
      <c r="G264" s="99"/>
      <c r="H264" s="100"/>
      <c r="I264" s="101"/>
    </row>
    <row r="265" spans="1:9" x14ac:dyDescent="0.2">
      <c r="A265" s="53"/>
      <c r="B265" s="97"/>
      <c r="C265" s="98"/>
      <c r="D265" s="99"/>
      <c r="E265" s="99"/>
      <c r="F265" s="99"/>
      <c r="G265" s="99"/>
      <c r="H265" s="100"/>
      <c r="I265" s="101"/>
    </row>
    <row r="266" spans="1:9" x14ac:dyDescent="0.2">
      <c r="A266" s="53"/>
      <c r="B266" s="97"/>
      <c r="C266" s="98"/>
      <c r="D266" s="99"/>
      <c r="E266" s="99"/>
      <c r="F266" s="99"/>
      <c r="G266" s="99"/>
      <c r="H266" s="100"/>
      <c r="I266" s="101"/>
    </row>
    <row r="267" spans="1:9" x14ac:dyDescent="0.2">
      <c r="A267" s="53"/>
      <c r="B267" s="97"/>
      <c r="C267" s="98"/>
      <c r="D267" s="99"/>
      <c r="E267" s="99"/>
      <c r="F267" s="99"/>
      <c r="G267" s="99"/>
      <c r="H267" s="100"/>
      <c r="I267" s="101"/>
    </row>
    <row r="268" spans="1:9" x14ac:dyDescent="0.2">
      <c r="A268" s="53"/>
      <c r="B268" s="97"/>
      <c r="C268" s="98"/>
      <c r="D268" s="99"/>
      <c r="E268" s="99"/>
      <c r="F268" s="99"/>
      <c r="G268" s="99"/>
      <c r="H268" s="100"/>
      <c r="I268" s="101"/>
    </row>
    <row r="269" spans="1:9" x14ac:dyDescent="0.2">
      <c r="A269" s="53"/>
      <c r="B269" s="97"/>
      <c r="C269" s="98"/>
      <c r="D269" s="99"/>
      <c r="E269" s="99"/>
      <c r="F269" s="99"/>
      <c r="G269" s="99"/>
      <c r="H269" s="100"/>
      <c r="I269" s="101"/>
    </row>
    <row r="270" spans="1:9" x14ac:dyDescent="0.2">
      <c r="A270" s="53"/>
      <c r="B270" s="97"/>
      <c r="C270" s="98"/>
      <c r="D270" s="99"/>
      <c r="E270" s="99"/>
      <c r="F270" s="99"/>
      <c r="G270" s="99"/>
      <c r="H270" s="100"/>
      <c r="I270" s="101"/>
    </row>
    <row r="271" spans="1:9" x14ac:dyDescent="0.2">
      <c r="A271" s="53"/>
      <c r="B271" s="97"/>
      <c r="C271" s="98"/>
      <c r="D271" s="99"/>
      <c r="E271" s="99"/>
      <c r="F271" s="99"/>
      <c r="G271" s="99"/>
      <c r="H271" s="100"/>
      <c r="I271" s="101"/>
    </row>
    <row r="272" spans="1:9" x14ac:dyDescent="0.2">
      <c r="A272" s="53"/>
      <c r="B272" s="97"/>
      <c r="C272" s="98"/>
      <c r="D272" s="99"/>
      <c r="E272" s="99"/>
      <c r="F272" s="99"/>
      <c r="G272" s="99"/>
      <c r="H272" s="100"/>
      <c r="I272" s="101"/>
    </row>
    <row r="273" spans="1:9" x14ac:dyDescent="0.2">
      <c r="A273" s="53"/>
      <c r="B273" s="97"/>
      <c r="C273" s="99"/>
      <c r="D273" s="99"/>
      <c r="E273" s="99"/>
      <c r="F273" s="99"/>
      <c r="G273" s="99"/>
      <c r="H273" s="100"/>
      <c r="I273" s="101"/>
    </row>
    <row r="274" spans="1:9" x14ac:dyDescent="0.2">
      <c r="A274" s="53"/>
      <c r="B274" s="97"/>
      <c r="C274" s="99"/>
      <c r="D274" s="99"/>
      <c r="E274" s="99"/>
      <c r="F274" s="99"/>
      <c r="G274" s="99"/>
      <c r="H274" s="100"/>
      <c r="I274" s="101"/>
    </row>
    <row r="275" spans="1:9" x14ac:dyDescent="0.2">
      <c r="A275" s="53"/>
      <c r="B275" s="97"/>
      <c r="C275" s="98"/>
      <c r="D275" s="99"/>
      <c r="E275" s="99"/>
      <c r="F275" s="99"/>
      <c r="G275" s="99"/>
      <c r="H275" s="100"/>
      <c r="I275" s="101"/>
    </row>
    <row r="276" spans="1:9" x14ac:dyDescent="0.2">
      <c r="A276" s="53"/>
      <c r="B276" s="97"/>
      <c r="C276" s="98"/>
      <c r="D276" s="99"/>
      <c r="E276" s="99"/>
      <c r="F276" s="99"/>
      <c r="G276" s="99"/>
      <c r="H276" s="100"/>
      <c r="I276" s="101"/>
    </row>
    <row r="277" spans="1:9" x14ac:dyDescent="0.2">
      <c r="A277" s="53"/>
      <c r="B277" s="97"/>
      <c r="C277" s="98"/>
      <c r="D277" s="99"/>
      <c r="E277" s="99"/>
      <c r="F277" s="99"/>
      <c r="G277" s="99"/>
      <c r="H277" s="100"/>
      <c r="I277" s="101"/>
    </row>
    <row r="278" spans="1:9" x14ac:dyDescent="0.2">
      <c r="A278" s="53"/>
      <c r="B278" s="97"/>
      <c r="C278" s="98"/>
      <c r="D278" s="99"/>
      <c r="E278" s="99"/>
      <c r="F278" s="99"/>
      <c r="G278" s="99"/>
      <c r="H278" s="100"/>
      <c r="I278" s="101"/>
    </row>
    <row r="279" spans="1:9" x14ac:dyDescent="0.2">
      <c r="A279" s="53"/>
      <c r="B279" s="97"/>
      <c r="C279" s="98"/>
      <c r="D279" s="99"/>
      <c r="E279" s="99"/>
      <c r="F279" s="99"/>
      <c r="G279" s="99"/>
      <c r="H279" s="100"/>
      <c r="I279" s="101"/>
    </row>
    <row r="280" spans="1:9" ht="13.5" thickBot="1" x14ac:dyDescent="0.25">
      <c r="A280" s="54"/>
      <c r="B280" s="102"/>
      <c r="C280" s="103"/>
      <c r="D280" s="104"/>
      <c r="E280" s="104"/>
      <c r="F280" s="104"/>
      <c r="G280" s="104"/>
      <c r="H280" s="105"/>
      <c r="I280" s="106"/>
    </row>
    <row r="281" spans="1:9" ht="13.5" thickTop="1" x14ac:dyDescent="0.2"/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INR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Radek Novotný</dc:creator>
  <cp:lastModifiedBy>Zbyšek Čelikovský</cp:lastModifiedBy>
  <cp:lastPrinted>2018-01-16T07:47:47Z</cp:lastPrinted>
  <dcterms:created xsi:type="dcterms:W3CDTF">2005-03-22T19:41:52Z</dcterms:created>
  <dcterms:modified xsi:type="dcterms:W3CDTF">2018-01-16T07:48:21Z</dcterms:modified>
</cp:coreProperties>
</file>