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1032" documentId="8_{3F74A1E2-A397-4389-BB56-E0E219BCBCD6}" xr6:coauthVersionLast="47" xr6:coauthVersionMax="47" xr10:uidLastSave="{5437A680-9F37-48FD-8C94-9CE30B8779A7}"/>
  <bookViews>
    <workbookView xWindow="-28920" yWindow="-120" windowWidth="29040" windowHeight="15720" xr2:uid="{00000000-000D-0000-FFFF-FFFF00000000}"/>
  </bookViews>
  <sheets>
    <sheet name="Návrh rozpočtu obce na rok 2024" sheetId="1" r:id="rId1"/>
    <sheet name="Stav financí na konci roku 2023" sheetId="3" r:id="rId2"/>
    <sheet name="Investice 2024" sheetId="4" r:id="rId3"/>
  </sheets>
  <definedNames>
    <definedName name="JR_PAGE_ANCHOR_0_1">'Návrh rozpočtu obce na rok 2024'!#REF!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3" l="1"/>
  <c r="G73" i="1"/>
  <c r="H63" i="1"/>
  <c r="G63" i="1" l="1"/>
  <c r="G34" i="1"/>
  <c r="H34" i="1" l="1"/>
  <c r="D67" i="4"/>
  <c r="D64" i="4"/>
  <c r="H29" i="1"/>
  <c r="H30" i="1"/>
  <c r="H31" i="1"/>
  <c r="H32" i="1"/>
  <c r="H33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4" i="1"/>
  <c r="H65" i="1"/>
  <c r="H66" i="1"/>
  <c r="H28" i="1"/>
  <c r="H2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7" i="1"/>
  <c r="G55" i="1"/>
  <c r="G54" i="1"/>
  <c r="G53" i="1"/>
  <c r="H67" i="1" l="1"/>
  <c r="C6" i="3"/>
  <c r="I11" i="3"/>
  <c r="I12" i="3"/>
  <c r="H10" i="3"/>
  <c r="J10" i="3" s="1"/>
  <c r="J11" i="3"/>
  <c r="J12" i="3"/>
  <c r="G10" i="3"/>
  <c r="C12" i="3" l="1"/>
  <c r="C16" i="3" s="1"/>
  <c r="C10" i="3"/>
  <c r="I10" i="3"/>
  <c r="D65" i="4"/>
  <c r="D58" i="4"/>
  <c r="D59" i="4" s="1"/>
  <c r="D53" i="4"/>
  <c r="D51" i="4"/>
  <c r="D50" i="4"/>
  <c r="D49" i="4"/>
  <c r="D48" i="4"/>
  <c r="D47" i="4"/>
  <c r="D55" i="4" s="1"/>
  <c r="D46" i="4"/>
  <c r="D45" i="4"/>
  <c r="D32" i="4"/>
  <c r="D25" i="4"/>
  <c r="D18" i="4"/>
  <c r="D10" i="4"/>
  <c r="D6" i="4"/>
  <c r="G48" i="1"/>
  <c r="G37" i="1"/>
  <c r="G33" i="1"/>
  <c r="G29" i="1"/>
  <c r="G60" i="1"/>
  <c r="G10" i="1"/>
  <c r="G9" i="1"/>
  <c r="F37" i="1" l="1"/>
  <c r="G52" i="1"/>
  <c r="G23" i="1"/>
  <c r="G71" i="1" s="1"/>
  <c r="G67" i="1" l="1"/>
  <c r="G70" i="1" s="1"/>
  <c r="G72" i="1" s="1"/>
  <c r="G74" i="1" s="1"/>
  <c r="F52" i="1" l="1"/>
  <c r="F63" i="1"/>
  <c r="F60" i="1"/>
  <c r="F53" i="1"/>
  <c r="F54" i="1"/>
  <c r="F55" i="1"/>
  <c r="F48" i="1"/>
  <c r="F67" i="1" l="1"/>
  <c r="F70" i="1" s="1"/>
  <c r="D23" i="1" l="1"/>
  <c r="D71" i="1" s="1"/>
  <c r="E23" i="1"/>
  <c r="E71" i="1" s="1"/>
  <c r="F23" i="1"/>
  <c r="F71" i="1" s="1"/>
  <c r="F72" i="1" s="1"/>
  <c r="C23" i="1"/>
  <c r="C71" i="1" s="1"/>
  <c r="E67" i="1"/>
  <c r="E70" i="1" s="1"/>
  <c r="E72" i="1" s="1"/>
  <c r="C67" i="1"/>
  <c r="C70" i="1" s="1"/>
  <c r="C72" i="1" s="1"/>
  <c r="D67" i="1"/>
  <c r="D70" i="1" s="1"/>
  <c r="D7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tc={E4FB3508-0326-422D-A91C-3B5000158338}</author>
    <author>tc={DC8B320E-9B1D-4279-A010-B01A579F2E51}</author>
    <author>tc={142612A6-AFF4-448D-AEC5-E37841F259DF}</author>
    <author>tc={53E00F7D-60F3-4A03-A5F6-B3A3DFC9F614}</author>
    <author>tc={0B43FCC0-8601-4A3B-882D-CA3D15A62D93}</author>
    <author>tc={B92A2020-0E11-4F23-8D8A-A126D86EF166}</author>
    <author>tc={7E58E3CF-A62A-453B-853E-D23F129A8F44}</author>
    <author>tc={D0815442-AC7B-45AE-A3BA-A2CA3DB43FE0}</author>
    <author>tc={78A7B845-072B-4DBC-89A5-12A62212E3D6}</author>
    <author>tc={7A283CC3-F263-4175-9FAB-C268439C0094}</author>
    <author>tc={6D380804-A4D1-464B-AB46-5D5FCC19030F}</author>
    <author>tc={971A941F-4D1C-47EA-8457-F3CE1C4FD24B}</author>
    <author>tc={5450BDE5-DA71-4FB9-B767-BD8AC3108AAD}</author>
    <author>tc={1D84D153-CE72-4B81-B372-AC4F9E539F72}</author>
    <author>tc={974C8E0F-43FA-4ACD-A03B-ADF3BDBB3B7B}</author>
    <author>tc={BFE4B858-E47D-4729-BFDC-4C6BEF518219}</author>
    <author>tc={4F037D5A-6FC9-4551-99EE-F1718566C3E2}</author>
    <author>tc={87360C58-D41B-4DCB-9D92-DB4F69C22F9F}</author>
    <author>tc={554A38CD-3933-4C83-A4AA-D05D6963A702}</author>
    <author>tc={87ED6EBD-FDDE-4D3F-BA85-DF13940E0CF5}</author>
    <author>tc={E5F511DB-48C5-4CE5-915D-E412F9EF41C1}</author>
    <author>tc={952B3DBC-AD6A-4081-AAA5-C84191DB75DC}</author>
    <author>tc={FE164397-F7BB-4019-BB44-6B5662A100FA}</author>
    <author>tc={A940F017-D40E-4B24-AB26-A2C29CDDAB05}</author>
    <author>tc={89C9EFAB-837A-410E-9F1F-413E641AC499}</author>
    <author>tc={348FC620-4904-4537-A035-E710DC236091}</author>
    <author>tc={FD0B20A3-B02E-4AB3-9877-EBD05A0BD885}</author>
    <author>tc={C0554A74-860C-4609-AA08-44428816C6E9}</author>
    <author>tc={1AD0C873-3D2A-4137-8B58-2381CB169538}</author>
    <author>tc={F880D9AE-0064-4084-97A5-2A20E723FE21}</author>
    <author>tc={1CFB28D6-7576-4EDC-97D2-B0443553C264}</author>
    <author>tc={73D4B7D6-17C5-46E0-A70F-F8C531C7664B}</author>
    <author>tc={6691F36C-D327-4AC7-AD15-D30D9719BD8D}</author>
    <author>tc={8F8E1EA5-7DBD-4F97-8267-BCAED716393E}</author>
    <author>tc={17EC6DEB-44B1-4700-88B2-71FEC4727E1F}</author>
    <author>tc={B53064D7-69BF-4AEA-9AA8-D22327D8B2DB}</author>
    <author>tc={8E8B9B60-7299-4DFE-BF6E-9CF6AA078D55}</author>
    <author>tc={C3B88C3B-03B6-43CF-A7E5-96F4226CAD9B}</author>
    <author>tc={A7CF0E1A-8898-4F60-8C6C-BC90B1444ED9}</author>
    <author>tc={1CA0B518-B43B-4776-B4CB-34C87D812252}</author>
    <author>tc={45924EA0-7864-4739-893E-581677740AFC}</author>
    <author>tc={3A5AF43B-E5D2-4D63-86DB-6CD9E9EBCFD7}</author>
    <author>tc={72CCD739-B6D5-4CFC-8C28-C5C5CDBB2955}</author>
    <author>tc={0F3F6B79-719C-4001-97E3-5C6FF987B757}</author>
    <author>tc={6553C2C4-6421-4A75-BE17-1CD0BA6DFE4D}</author>
    <author>tc={1E8325A0-DCE8-4C86-A59D-E30EB4F49EA2}</author>
    <author>tc={01F2671D-4BBA-4001-99F9-883AF226302D}</author>
    <author>tc={0AF56209-06D2-438B-BCF9-A3036D7AFA4D}</author>
    <author>tc={C90F87AF-9286-4CAF-BDB2-4885822019D7}</author>
  </authors>
  <commentList>
    <comment ref="G7" authorId="0" shapeId="0" xr:uid="{E4FB3508-0326-422D-A91C-3B5000158338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Daňové příjmy, dotace apod. </t>
      </text>
    </comment>
    <comment ref="E8" authorId="1" shapeId="0" xr:uid="{DC8B320E-9B1D-4279-A010-B01A579F2E51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Toto byl dar. 
</t>
      </text>
    </comment>
    <comment ref="G9" authorId="2" shapeId="0" xr:uid="{142612A6-AFF4-448D-AEC5-E37841F259DF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Nájem 1.VHS - dle kalkulace. </t>
      </text>
    </comment>
    <comment ref="G10" authorId="3" shapeId="0" xr:uid="{53E00F7D-60F3-4A03-A5F6-B3A3DFC9F614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Nájem 1.VHS - dle kalkulace.</t>
      </text>
    </comment>
    <comment ref="G11" authorId="4" shapeId="0" xr:uid="{0B43FCC0-8601-4A3B-882D-CA3D15A62D93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Nájemné rybník Pod Panskou</t>
      </text>
    </comment>
    <comment ref="G12" authorId="5" shapeId="0" xr:uid="{B92A2020-0E11-4F23-8D8A-A126D86EF16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Virtuální univerzita 3. věku.</t>
      </text>
    </comment>
    <comment ref="G13" authorId="6" shapeId="0" xr:uid="{7E58E3CF-A62A-453B-853E-D23F129A8F44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Pronájem Sportovní areál "Koupaliště"</t>
      </text>
    </comment>
    <comment ref="G14" authorId="7" shapeId="0" xr:uid="{D0815442-AC7B-45AE-A3BA-A2CA3DB43FE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Nájmy č.p. 68</t>
      </text>
    </comment>
    <comment ref="G15" authorId="8" shapeId="0" xr:uid="{78A7B845-072B-4DBC-89A5-12A62212E3D6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Toto jsou věcná břemena. Reálně by tam mělo být více. </t>
      </text>
    </comment>
    <comment ref="G16" authorId="9" shapeId="0" xr:uid="{7A283CC3-F263-4175-9FAB-C268439C0094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Prodej popelnic občanům. </t>
      </text>
    </comment>
    <comment ref="G17" authorId="10" shapeId="0" xr:uid="{6D380804-A4D1-464B-AB46-5D5FCC19030F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Příspěvek EkoKom. 
Snížen dle reálných hodnot. Pokud bude zavedeno zálohování plastových lahví, změní se.      </t>
      </text>
    </comment>
    <comment ref="G18" authorId="11" shapeId="0" xr:uid="{971A941F-4D1C-47EA-8457-F3CE1C4FD24B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Příspěvek na pronájem popelnic na bioodpad. </t>
      </text>
    </comment>
    <comment ref="G20" authorId="12" shapeId="0" xr:uid="{5450BDE5-DA71-4FB9-B767-BD8AC3108AAD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Nájemné Cetin, Česká pošta, prodej knih apod. </t>
      </text>
    </comment>
    <comment ref="G21" authorId="13" shapeId="0" xr:uid="{1D84D153-CE72-4B81-B372-AC4F9E539F72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Humanitární činnost nepředpokládáme.</t>
      </text>
    </comment>
    <comment ref="G28" authorId="14" shapeId="0" xr:uid="{974C8E0F-43FA-4ACD-A03B-ADF3BDBB3B7B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Kastrace koček.</t>
      </text>
    </comment>
    <comment ref="G29" authorId="15" shapeId="0" xr:uid="{BFE4B858-E47D-4729-BFDC-4C6BEF518219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Zde je částka odhadovaná na opravy silnic + 353 320 Kč na dopravní vizi.</t>
      </text>
    </comment>
    <comment ref="G30" authorId="16" shapeId="0" xr:uid="{4F037D5A-6FC9-4551-99EE-F1718566C3E2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Toto jsou chodníky. Částka bude značně nepřesná, bude záležet jakým způsobem dokončíme chodník na 4křižovatce. </t>
      </text>
    </comment>
    <comment ref="G31" authorId="17" shapeId="0" xr:uid="{87360C58-D41B-4DCB-9D92-DB4F69C22F9F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Toto jsou autobusové zastávky, nejspíše budeme dělat nějaké akce kolem zastávek na Černovičkách. </t>
      </text>
    </comment>
    <comment ref="G32" authorId="18" shapeId="0" xr:uid="{554A38CD-3933-4C83-A4AA-D05D6963A702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Platba za MHD, částka odpovídá realitě. </t>
      </text>
    </comment>
    <comment ref="G33" authorId="19" shapeId="0" xr:uid="{87ED6EBD-FDDE-4D3F-BA85-DF13940E0CF5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Výdaje na předávací místo a měřící body + vodné obec.</t>
      </text>
    </comment>
    <comment ref="G34" authorId="20" shapeId="0" xr:uid="{E5F511DB-48C5-4CE5-915D-E412F9EF41C1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Kanálové vpusti, čistírna odpadních vod, stočné obce. 
</t>
      </text>
    </comment>
    <comment ref="G35" authorId="21" shapeId="0" xr:uid="{952B3DBC-AD6A-4081-AAA5-C84191DB75DC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Rybníky - v tuto chvíli tu nejsou žádné výdaje, ale neznamená to, že by obec nečekaly.</t>
      </text>
    </comment>
    <comment ref="G36" authorId="22" shapeId="0" xr:uid="{FE164397-F7BB-4019-BB44-6B5662A100FA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1 300 000,- na provoz dle návrhu rozpočtu, 100 tisíc Kč na běžnou údržbu budov. </t>
      </text>
    </comment>
    <comment ref="G37" authorId="23" shapeId="0" xr:uid="{A940F017-D40E-4B24-AB26-A2C29CDDAB05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1) Příspěvek ZŠ - 4 500 000,-
2) Dokončení rozestavěných tříd - 770 000,- 
3) 2 další učebny (105 a 204) - 1 200 000,- 
4) Strategie ZŠ - 414 486,-
5) Stříška šatny
Chybí například: 
1) Dveře družina. 
2) Úpravy kuchyně.
3) Dotace IROP - 2 933 180,- (2021), podíl obce 15 % (43 977,- Kč)
4) Odvlhčení chodby č.p. 187
5) Nábytek do třídy z dotace - 200 tisíc Kč.</t>
      </text>
    </comment>
    <comment ref="G38" authorId="24" shapeId="0" xr:uid="{89C9EFAB-837A-410E-9F1F-413E641AC499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Virtuální univerzita 3. věku.
</t>
      </text>
    </comment>
    <comment ref="G39" authorId="25" shapeId="0" xr:uid="{348FC620-4904-4537-A035-E710DC236091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Dotace spolkům a akce obce. </t>
      </text>
    </comment>
    <comment ref="G41" authorId="26" shapeId="0" xr:uid="{FD0B20A3-B02E-4AB3-9877-EBD05A0BD885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Vydávání Středoklucké Střely.</t>
      </text>
    </comment>
    <comment ref="G42" authorId="27" shapeId="0" xr:uid="{C0554A74-860C-4609-AA08-44428816C6E9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Dotace spolkům a akce obce. </t>
      </text>
    </comment>
    <comment ref="G43" authorId="28" shapeId="0" xr:uid="{1AD0C873-3D2A-4137-8B58-2381CB169538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Fotbalové hřiště.</t>
      </text>
    </comment>
    <comment ref="G44" authorId="29" shapeId="0" xr:uid="{F880D9AE-0064-4084-97A5-2A20E723FE21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Dotace spolkům a akce obce. </t>
      </text>
    </comment>
    <comment ref="G45" authorId="30" shapeId="0" xr:uid="{1CFB28D6-7576-4EDC-97D2-B0443553C264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Dotace spolkům a akce obce. </t>
      </text>
    </comment>
    <comment ref="G46" authorId="31" shapeId="0" xr:uid="{73D4B7D6-17C5-46E0-A70F-F8C531C7664B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Dotace spolkům a akce obce. </t>
      </text>
    </comment>
    <comment ref="G47" authorId="32" shapeId="0" xr:uid="{6691F36C-D327-4AC7-AD15-D30D9719BD8D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Pronájmy z bytového domu. Jsou zde také platby za energie. </t>
      </text>
    </comment>
    <comment ref="G48" authorId="33" shapeId="0" xr:uid="{8F8E1EA5-7DBD-4F97-8267-BCAED716393E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350 tisíc Kč na elektřinu
4 620 000 Kč na výstavbu veřejného osvěltení
</t>
      </text>
    </comment>
    <comment ref="G49" authorId="34" shapeId="0" xr:uid="{17EC6DEB-44B1-4700-88B2-71FEC4727E1F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územního plánu č. 1 - standardizace
</t>
      </text>
    </comment>
    <comment ref="G50" authorId="35" shapeId="0" xr:uid="{B53064D7-69BF-4AEA-9AA8-D22327D8B2DB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ÚS Rekreace, Dopravní vize (možná na silnice), Strategie ZŠ. </t>
      </text>
    </comment>
    <comment ref="G51" authorId="36" shapeId="0" xr:uid="{8E8B9B60-7299-4DFE-BF6E-9CF6AA078D55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Prodej popelnice.</t>
      </text>
    </comment>
    <comment ref="G52" authorId="37" shapeId="0" xr:uid="{C3B88C3B-03B6-43CF-A7E5-96F4226CAD9B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Svoz různých druhů odpadů. 
</t>
      </text>
    </comment>
    <comment ref="G53" authorId="38" shapeId="0" xr:uid="{A7CF0E1A-8898-4F60-8C6C-BC90B1444ED9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Svoz komunálního odpadu vč. velkoobjemu. </t>
      </text>
    </comment>
    <comment ref="G54" authorId="39" shapeId="0" xr:uid="{1CA0B518-B43B-4776-B4CB-34C87D812252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Svoz tříděného odpadu. </t>
      </text>
    </comment>
    <comment ref="G55" authorId="40" shapeId="0" xr:uid="{45924EA0-7864-4739-893E-581677740AFC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Svoz bioodpadu.
</t>
      </text>
    </comment>
    <comment ref="G56" authorId="41" shapeId="0" xr:uid="{3A5AF43B-E5D2-4D63-86DB-6CD9E9EBCFD7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Pracovní četa - 4 lidi + peníze na údržbu zeleně. 
</t>
      </text>
    </comment>
    <comment ref="G58" authorId="42" shapeId="0" xr:uid="{72CCD739-B6D5-4CFC-8C28-C5C5CDBB2955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Žádala DPS Buštěhrad o dar. Dřív se připlácelo, aby přijeli. Dnes neplatíme nic. </t>
      </text>
    </comment>
    <comment ref="G59" authorId="43" shapeId="0" xr:uid="{0F3F6B79-719C-4001-97E3-5C6FF987B757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Toto musí být v rozpočtu ze zákona. </t>
      </text>
    </comment>
    <comment ref="G60" authorId="44" shapeId="0" xr:uid="{6553C2C4-6421-4A75-BE17-1CD0BA6DFE4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Hasičský vozík 1 055 000 Kč + 200 tisíc Kč na provoz JSDH</t>
      </text>
    </comment>
    <comment ref="G61" authorId="45" shapeId="0" xr:uid="{1E8325A0-DCE8-4C86-A59D-E30EB4F49EA2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Plat starosty (udávaný nařízením vlády), plat místostarostů a odměny zastupitelům. 
</t>
      </text>
    </comment>
    <comment ref="G62" authorId="46" shapeId="0" xr:uid="{01F2671D-4BBA-4001-99F9-883AF226302D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Budou volby 2x, ale zatím je do rozpočtu nedáme. Bude na ně částečně dotace. 
Výdaje obce na volby po jejím odečtení jsou asi 20 tisíc Kč. </t>
      </text>
    </comment>
    <comment ref="G63" authorId="47" shapeId="0" xr:uid="{0AF56209-06D2-438B-BCF9-A3036D7AFA4D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Činnost úřadu včetně různých poradců, úklidu úřadu, energií na úřad, zaměstnanců úřadu vč. správce majetku. 
2,666 milionu na nákup střední školy. </t>
      </text>
    </comment>
    <comment ref="G65" authorId="48" shapeId="0" xr:uid="{C90F87AF-9286-4CAF-BDB2-4885822019D7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Pojištění obce vč. ZŠ a MŠ</t>
      </text>
    </comment>
  </commentList>
</comments>
</file>

<file path=xl/sharedStrings.xml><?xml version="1.0" encoding="utf-8"?>
<sst xmlns="http://schemas.openxmlformats.org/spreadsheetml/2006/main" count="270" uniqueCount="206">
  <si>
    <t>Obec Středokluky, IČO 00241695</t>
  </si>
  <si>
    <t>Třídění:</t>
  </si>
  <si>
    <t>Název</t>
  </si>
  <si>
    <t>Bez paragrafu</t>
  </si>
  <si>
    <t>2219</t>
  </si>
  <si>
    <t>Ostatní záležitosti pozemních komunikací</t>
  </si>
  <si>
    <t>2310</t>
  </si>
  <si>
    <t>Pitná voda</t>
  </si>
  <si>
    <t>2321</t>
  </si>
  <si>
    <t>Odvádění a čistění odpadních vod a nakládání s kaly</t>
  </si>
  <si>
    <t>2341</t>
  </si>
  <si>
    <t>Vodní díla v zemědělské krajině</t>
  </si>
  <si>
    <t>3299</t>
  </si>
  <si>
    <t>Ostatní záležitosti vzdělávání</t>
  </si>
  <si>
    <t>3429</t>
  </si>
  <si>
    <t>Ostatní zájmová činnost a rekreace</t>
  </si>
  <si>
    <t>3612</t>
  </si>
  <si>
    <t>Bytové hospodářství</t>
  </si>
  <si>
    <t>3639</t>
  </si>
  <si>
    <t>Komunální služby a územní rozvoj jinde nezařazené</t>
  </si>
  <si>
    <t>3722</t>
  </si>
  <si>
    <t>Sběr a svoz komunálních odpadů</t>
  </si>
  <si>
    <t>3726</t>
  </si>
  <si>
    <t>Využívání a zneškodňování ostatních odpadů</t>
  </si>
  <si>
    <t>3729</t>
  </si>
  <si>
    <t>Ostatní nakládání s odpady</t>
  </si>
  <si>
    <t>3745</t>
  </si>
  <si>
    <t>Péče o vzhled obcí a veřejnou zeleň</t>
  </si>
  <si>
    <t>6171</t>
  </si>
  <si>
    <t>Činnost místní správy</t>
  </si>
  <si>
    <t>6221</t>
  </si>
  <si>
    <t>Humanitární zahraniční pomoc přímá</t>
  </si>
  <si>
    <t>6409</t>
  </si>
  <si>
    <t>Ostatní činnosti jinde nezařazené</t>
  </si>
  <si>
    <t>1014</t>
  </si>
  <si>
    <t>Ozdravování hospodářských zvířat, polních a speciálních plodin a zvláštní veterinární péče</t>
  </si>
  <si>
    <t>2212</t>
  </si>
  <si>
    <t>Silnice</t>
  </si>
  <si>
    <t>2221</t>
  </si>
  <si>
    <t>Provoz veřejné silniční dopravy</t>
  </si>
  <si>
    <t>2292</t>
  </si>
  <si>
    <t>Dopravní obslužnost veřejnými službami - linková</t>
  </si>
  <si>
    <t>3111</t>
  </si>
  <si>
    <t>Mateřské školy</t>
  </si>
  <si>
    <t>3113</t>
  </si>
  <si>
    <t>Základní školy</t>
  </si>
  <si>
    <t>3319</t>
  </si>
  <si>
    <t>Ostatní záležitosti kultury</t>
  </si>
  <si>
    <t>3326</t>
  </si>
  <si>
    <t>Pořízení, zachování a obnova hodnot místního kulturního, národního a historického povědomí</t>
  </si>
  <si>
    <t>3349</t>
  </si>
  <si>
    <t>Ostatní záležitosti sdělovacích prostředků</t>
  </si>
  <si>
    <t>3399</t>
  </si>
  <si>
    <t>Ostatní záležitosti kultury, církví a sdělovacích prostředků</t>
  </si>
  <si>
    <t>3412</t>
  </si>
  <si>
    <t>Sportovní zařízení ve vlastnictví obce</t>
  </si>
  <si>
    <t>3419</t>
  </si>
  <si>
    <t>Ostatní sportovní činnost</t>
  </si>
  <si>
    <t>3421</t>
  </si>
  <si>
    <t>Využití volného času dětí a mládeže</t>
  </si>
  <si>
    <t>3631</t>
  </si>
  <si>
    <t>Veřejné osvětlení</t>
  </si>
  <si>
    <t>3635</t>
  </si>
  <si>
    <t>Územní plánování</t>
  </si>
  <si>
    <t>3636</t>
  </si>
  <si>
    <t>Územní rozvoj</t>
  </si>
  <si>
    <t>3721</t>
  </si>
  <si>
    <t>Sběr a svoz nebezpečných odpadů</t>
  </si>
  <si>
    <t>3723</t>
  </si>
  <si>
    <t>Sběr a svoz ostatních odpadů jiných než nebezpečných a komunálních</t>
  </si>
  <si>
    <t>3749</t>
  </si>
  <si>
    <t>Ostatní činnosti k ochraně přírody a krajiny</t>
  </si>
  <si>
    <t>4351</t>
  </si>
  <si>
    <t>Osobní asistence, pečovatelská služba a podpora samostatného bydlení</t>
  </si>
  <si>
    <t>5213</t>
  </si>
  <si>
    <t>Krizová opatření</t>
  </si>
  <si>
    <t>5512</t>
  </si>
  <si>
    <t>Požární ochrana - dobrovolná část</t>
  </si>
  <si>
    <t>6112</t>
  </si>
  <si>
    <t>Zastupitelstva obcí</t>
  </si>
  <si>
    <t>6118</t>
  </si>
  <si>
    <t>Volba prezidenta republiky</t>
  </si>
  <si>
    <t>6320</t>
  </si>
  <si>
    <t>Pojištění funkčně nespecifikované</t>
  </si>
  <si>
    <t>Skutečnost 9/2023</t>
  </si>
  <si>
    <t>Schválený rozpočet 2023</t>
  </si>
  <si>
    <t>Upravený rozpočet 2023</t>
  </si>
  <si>
    <t>Paragraf</t>
  </si>
  <si>
    <t>Schodek rozpočtu</t>
  </si>
  <si>
    <t xml:space="preserve">Schodek rozpočtu bude vyrovnán přebytky minulých let. </t>
  </si>
  <si>
    <t>Hodnoty v Kč.</t>
  </si>
  <si>
    <t>Návrh rozpočtu 2024</t>
  </si>
  <si>
    <t>Příjmy celkem:</t>
  </si>
  <si>
    <t>Výdaje celkem:</t>
  </si>
  <si>
    <t>Návrh rozpočtu obce Středokluky 2024 - Výdaje</t>
  </si>
  <si>
    <t>Návrh rozpočtu obce Středokluky 2024 - Financování</t>
  </si>
  <si>
    <t>Příjmy</t>
  </si>
  <si>
    <t>Výdaje</t>
  </si>
  <si>
    <t>Celkem</t>
  </si>
  <si>
    <t>Návrh rozpočtu 2024 - upravený</t>
  </si>
  <si>
    <t xml:space="preserve">Žlutě jsou věci v rozpočtu. </t>
  </si>
  <si>
    <t>Odhad</t>
  </si>
  <si>
    <t>2022-10</t>
  </si>
  <si>
    <t>Hasičský přívěs</t>
  </si>
  <si>
    <t>s dotací</t>
  </si>
  <si>
    <t>Lidická chodníky - 4křižovatka</t>
  </si>
  <si>
    <t>výměna vodoměrů s prošlým cejchem</t>
  </si>
  <si>
    <t>zřídit monitorink předávacího místa pro Středokluky a Běloky</t>
  </si>
  <si>
    <t>zřídit předávaíc místo - vodoměrnou šachtu pro Běloky</t>
  </si>
  <si>
    <t>Výmněna navrtávacího pasu domovní přípojky</t>
  </si>
  <si>
    <t>zřídit předávaíc šachtu a monitoring pro Běloky</t>
  </si>
  <si>
    <t>2021-13</t>
  </si>
  <si>
    <t>Kanálové vpusti</t>
  </si>
  <si>
    <t>Rekonstrukce ČSOV Lidická</t>
  </si>
  <si>
    <t>úprava velikosti nádoby odsazené vody z kalojemu a zřízení 2. odtoku</t>
  </si>
  <si>
    <t>Stříška - Šatny ZŠ</t>
  </si>
  <si>
    <t>Dokončení škola</t>
  </si>
  <si>
    <t>učebny 103 a 104</t>
  </si>
  <si>
    <t>Letní investice</t>
  </si>
  <si>
    <t>učebny 105 a 204</t>
  </si>
  <si>
    <t>Strategie školy</t>
  </si>
  <si>
    <t>Veřejné osvětlení a sítě</t>
  </si>
  <si>
    <t>Projekce</t>
  </si>
  <si>
    <t>VO Černovičky</t>
  </si>
  <si>
    <t>5+svítidel</t>
  </si>
  <si>
    <t>VO Lidická - Školská</t>
  </si>
  <si>
    <t>11+svítidel</t>
  </si>
  <si>
    <t>VO Starý vrch</t>
  </si>
  <si>
    <t>7+</t>
  </si>
  <si>
    <t>VO Lidická - dole</t>
  </si>
  <si>
    <t>5+</t>
  </si>
  <si>
    <t>VO náves u Ouválky 1</t>
  </si>
  <si>
    <t>4+</t>
  </si>
  <si>
    <t>VO náves u Ouválky 2</t>
  </si>
  <si>
    <t>VO Parcely</t>
  </si>
  <si>
    <t>6+</t>
  </si>
  <si>
    <t>Nasvícení kostela</t>
  </si>
  <si>
    <t>Realizace</t>
  </si>
  <si>
    <t>Cena jako odhad</t>
  </si>
  <si>
    <t>VO přechod u zastávky</t>
  </si>
  <si>
    <t>Výkopy 1500 m</t>
  </si>
  <si>
    <t>1. změna ÚP</t>
  </si>
  <si>
    <t>Územní studie "Rekreace"</t>
  </si>
  <si>
    <t>Územní studie Devaterky a průmysl - podíl obce - odhad</t>
  </si>
  <si>
    <t>Centra obce Středokluky B+C</t>
  </si>
  <si>
    <t>Kubrova škola</t>
  </si>
  <si>
    <t>Další možné výdaje:</t>
  </si>
  <si>
    <t>auto četě</t>
  </si>
  <si>
    <t>odpady - změna systému</t>
  </si>
  <si>
    <t>Studie voda a kanalizace</t>
  </si>
  <si>
    <t>studie černovičky</t>
  </si>
  <si>
    <t>pasport nemovitostí (možná bude v činnosti místní správy)</t>
  </si>
  <si>
    <t>Radar Lidická (k zastávkám)</t>
  </si>
  <si>
    <t>Centra obce Středokluky A</t>
  </si>
  <si>
    <t>Starý vrch</t>
  </si>
  <si>
    <t xml:space="preserve">byt č. 13 - oprava </t>
  </si>
  <si>
    <t>stoupačky 68</t>
  </si>
  <si>
    <t>Starý vrch 68+102 odvlhčení do ulice</t>
  </si>
  <si>
    <t>Lavice škola</t>
  </si>
  <si>
    <t>Opravy školní jídelna</t>
  </si>
  <si>
    <t>Kamerový systém</t>
  </si>
  <si>
    <t>Rozhlas</t>
  </si>
  <si>
    <t>Možný příjem za pozemky na obchvat Kralup</t>
  </si>
  <si>
    <t>1. půlka</t>
  </si>
  <si>
    <t>2. Půlka</t>
  </si>
  <si>
    <t>Prosinec</t>
  </si>
  <si>
    <t>Stav účtu KB</t>
  </si>
  <si>
    <t>Půlka RUD už přišla, 2. polovina chodí po 20. prosinci</t>
  </si>
  <si>
    <t>Stav účtu ČNB</t>
  </si>
  <si>
    <t>Úvěr</t>
  </si>
  <si>
    <t>Účty celkem</t>
  </si>
  <si>
    <t>Příjmy na cestě</t>
  </si>
  <si>
    <t>Běloky za ČOV (vystavena faktura)</t>
  </si>
  <si>
    <t>Odhadované účty + příjmy</t>
  </si>
  <si>
    <t>RUD do konce roku (viz vedle)</t>
  </si>
  <si>
    <t>Odhadované výydaje (pozn. Michálek je v rozpočtu na následující rok)</t>
  </si>
  <si>
    <t>Odhadovaná částka dle tabulky RUD (pozn. jsou tam i nájmy a některé další malé platby</t>
  </si>
  <si>
    <t>Tabulka dle minulých let</t>
  </si>
  <si>
    <t>odhad za 2. polovinu</t>
  </si>
  <si>
    <t>odhadovaný stav účtu na konci roku</t>
  </si>
  <si>
    <t>Rozdíl</t>
  </si>
  <si>
    <t>smlouva</t>
  </si>
  <si>
    <t>Pouze část zasmluvněna.</t>
  </si>
  <si>
    <t>Zde objednávka.</t>
  </si>
  <si>
    <t>Smlouva</t>
  </si>
  <si>
    <t>k 13.12. 2023</t>
  </si>
  <si>
    <t>Pasport budov</t>
  </si>
  <si>
    <t xml:space="preserve">Dopočítáno dle reálných částek. </t>
  </si>
  <si>
    <t xml:space="preserve">Zpřesnění. </t>
  </si>
  <si>
    <t>Zvýšeno o Dopravní vizi.</t>
  </si>
  <si>
    <t>Zvýšeno o Černovičky.</t>
  </si>
  <si>
    <t xml:space="preserve">Zvýšeno o vodné obce a zpřesněné výdaje. </t>
  </si>
  <si>
    <t xml:space="preserve">Odečtena česla na ČOV a zatím snížená částka na kanalizační poklopy. </t>
  </si>
  <si>
    <t>Zpřesněná částka.</t>
  </si>
  <si>
    <t>Rozpočet obce Středokluky 2024 - Příjmy</t>
  </si>
  <si>
    <t>Rozpočet obce Středokluky na rok 2024</t>
  </si>
  <si>
    <t xml:space="preserve">Dle faktur za posledních 12 měsíců. Skutečné navýšení je o cca 16 %, ale zůstává rezerva. </t>
  </si>
  <si>
    <t>Dle faktur za posledních 12 měsíců. Skutečné navýšení je o cca 16 %, ale zůstává rezerva.</t>
  </si>
  <si>
    <t>Dle faktur za posledních 12 měsíců. Skutečné navýšení je o cca 16 %, ale ale zůstává rezerva.</t>
  </si>
  <si>
    <t>Navýšení o pasport budov.</t>
  </si>
  <si>
    <t>Stav účtu k 29.12.2023</t>
  </si>
  <si>
    <t xml:space="preserve">8 254 845,12 </t>
  </si>
  <si>
    <t>Reálný stav účtu na konci roku 2023</t>
  </si>
  <si>
    <t>Odhadovaný stav účtu na konci roku</t>
  </si>
  <si>
    <t xml:space="preserve">Pozn. před koncem roku přišly některé dotace, jiné výdaje se naopak přesunuly do roku 2024. </t>
  </si>
  <si>
    <t>Rozpočet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</si>
</sst>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\ _K_č_-;\-* #,##0.00\ _K_č_-;_-* &quot;-&quot;??\ _K_č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30"/>
      <color rgb="FF000000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BFE4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49">
    <xf numFmtId="0" fontId="0" fillId="0" borderId="0" xfId="0"/>
    <xf numFmtId="0" fontId="3" fillId="2" borderId="0" xfId="0" applyFont="1" applyFill="1" applyProtection="1">
      <protection locked="0"/>
    </xf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5" fillId="5" borderId="1" xfId="0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6" fillId="8" borderId="1" xfId="0" applyFont="1" applyFill="1" applyBorder="1" applyAlignment="1">
      <alignment vertical="center"/>
    </xf>
    <xf numFmtId="4" fontId="5" fillId="12" borderId="5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6" fillId="12" borderId="7" xfId="0" applyNumberFormat="1" applyFont="1" applyFill="1" applyBorder="1" applyAlignment="1">
      <alignment vertical="center"/>
    </xf>
    <xf numFmtId="4" fontId="6" fillId="12" borderId="8" xfId="0" applyNumberFormat="1" applyFont="1" applyFill="1" applyBorder="1" applyAlignment="1">
      <alignment vertical="center"/>
    </xf>
    <xf numFmtId="0" fontId="6" fillId="13" borderId="1" xfId="0" applyFont="1" applyFill="1" applyBorder="1" applyAlignment="1">
      <alignment vertical="center"/>
    </xf>
    <xf numFmtId="4" fontId="6" fillId="12" borderId="1" xfId="0" applyNumberFormat="1" applyFont="1" applyFill="1" applyBorder="1" applyAlignment="1">
      <alignment vertical="center"/>
    </xf>
    <xf numFmtId="0" fontId="6" fillId="10" borderId="9" xfId="0" applyFont="1" applyFill="1" applyBorder="1"/>
    <xf numFmtId="0" fontId="6" fillId="9" borderId="10" xfId="0" applyFont="1" applyFill="1" applyBorder="1" applyAlignment="1">
      <alignment horizontal="right" wrapText="1"/>
    </xf>
    <xf numFmtId="4" fontId="6" fillId="12" borderId="11" xfId="0" applyNumberFormat="1" applyFont="1" applyFill="1" applyBorder="1" applyAlignment="1">
      <alignment vertical="center"/>
    </xf>
    <xf numFmtId="4" fontId="6" fillId="12" borderId="12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2" borderId="4" xfId="0" applyNumberFormat="1" applyFont="1" applyFill="1" applyBorder="1" applyAlignment="1">
      <alignment vertical="center"/>
    </xf>
    <xf numFmtId="4" fontId="5" fillId="12" borderId="6" xfId="0" applyNumberFormat="1" applyFont="1" applyFill="1" applyBorder="1" applyAlignment="1">
      <alignment vertical="center"/>
    </xf>
    <xf numFmtId="4" fontId="5" fillId="12" borderId="7" xfId="0" applyNumberFormat="1" applyFont="1" applyFill="1" applyBorder="1" applyAlignment="1">
      <alignment vertical="center"/>
    </xf>
    <xf numFmtId="0" fontId="6" fillId="11" borderId="13" xfId="0" applyFont="1" applyFill="1" applyBorder="1"/>
    <xf numFmtId="4" fontId="5" fillId="12" borderId="14" xfId="0" applyNumberFormat="1" applyFont="1" applyFill="1" applyBorder="1" applyAlignment="1">
      <alignment vertical="center" wrapText="1"/>
    </xf>
    <xf numFmtId="4" fontId="5" fillId="12" borderId="15" xfId="0" applyNumberFormat="1" applyFont="1" applyFill="1" applyBorder="1" applyAlignment="1">
      <alignment vertical="center" wrapText="1"/>
    </xf>
    <xf numFmtId="4" fontId="5" fillId="12" borderId="16" xfId="0" applyNumberFormat="1" applyFont="1" applyFill="1" applyBorder="1" applyAlignment="1">
      <alignment vertical="center" wrapText="1"/>
    </xf>
    <xf numFmtId="4" fontId="6" fillId="12" borderId="17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right" wrapText="1"/>
    </xf>
    <xf numFmtId="0" fontId="7" fillId="5" borderId="1" xfId="0" applyFont="1" applyFill="1" applyBorder="1" applyAlignment="1">
      <alignment vertical="top"/>
    </xf>
    <xf numFmtId="0" fontId="5" fillId="5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top"/>
    </xf>
    <xf numFmtId="4" fontId="6" fillId="12" borderId="9" xfId="0" applyNumberFormat="1" applyFont="1" applyFill="1" applyBorder="1" applyAlignment="1">
      <alignment vertical="center"/>
    </xf>
    <xf numFmtId="4" fontId="6" fillId="12" borderId="10" xfId="0" applyNumberFormat="1" applyFont="1" applyFill="1" applyBorder="1" applyAlignment="1">
      <alignment horizontal="right" vertical="center" wrapText="1"/>
    </xf>
    <xf numFmtId="4" fontId="6" fillId="12" borderId="13" xfId="0" applyNumberFormat="1" applyFont="1" applyFill="1" applyBorder="1" applyAlignment="1">
      <alignment vertical="center"/>
    </xf>
    <xf numFmtId="4" fontId="6" fillId="12" borderId="9" xfId="0" applyNumberFormat="1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vertical="center"/>
    </xf>
    <xf numFmtId="4" fontId="6" fillId="12" borderId="13" xfId="0" applyNumberFormat="1" applyFont="1" applyFill="1" applyBorder="1" applyAlignment="1">
      <alignment horizontal="right" vertical="center" wrapText="1"/>
    </xf>
    <xf numFmtId="4" fontId="5" fillId="12" borderId="14" xfId="0" applyNumberFormat="1" applyFont="1" applyFill="1" applyBorder="1" applyAlignment="1">
      <alignment vertical="center"/>
    </xf>
    <xf numFmtId="4" fontId="5" fillId="12" borderId="15" xfId="0" applyNumberFormat="1" applyFont="1" applyFill="1" applyBorder="1" applyAlignment="1">
      <alignment vertical="center"/>
    </xf>
    <xf numFmtId="4" fontId="5" fillId="12" borderId="16" xfId="0" applyNumberFormat="1" applyFont="1" applyFill="1" applyBorder="1" applyAlignment="1">
      <alignment vertical="center"/>
    </xf>
    <xf numFmtId="4" fontId="6" fillId="12" borderId="18" xfId="0" applyNumberFormat="1" applyFont="1" applyFill="1" applyBorder="1" applyAlignment="1">
      <alignment horizontal="right" vertical="center" wrapText="1"/>
    </xf>
    <xf numFmtId="4" fontId="5" fillId="12" borderId="19" xfId="0" applyNumberFormat="1" applyFont="1" applyFill="1" applyBorder="1" applyAlignment="1">
      <alignment vertical="center"/>
    </xf>
    <xf numFmtId="4" fontId="5" fillId="12" borderId="20" xfId="0" applyNumberFormat="1" applyFont="1" applyFill="1" applyBorder="1" applyAlignment="1">
      <alignment vertical="center"/>
    </xf>
    <xf numFmtId="4" fontId="5" fillId="12" borderId="21" xfId="0" applyNumberFormat="1" applyFont="1" applyFill="1" applyBorder="1" applyAlignment="1">
      <alignment vertical="center"/>
    </xf>
    <xf numFmtId="4" fontId="6" fillId="12" borderId="22" xfId="0" applyNumberFormat="1" applyFont="1" applyFill="1" applyBorder="1" applyAlignment="1">
      <alignment vertical="center"/>
    </xf>
    <xf numFmtId="0" fontId="6" fillId="9" borderId="13" xfId="0" applyFont="1" applyFill="1" applyBorder="1" applyAlignment="1">
      <alignment horizontal="right" wrapText="1"/>
    </xf>
    <xf numFmtId="0" fontId="6" fillId="14" borderId="18" xfId="0" applyFont="1" applyFill="1" applyBorder="1" applyAlignment="1">
      <alignment horizontal="right" wrapText="1"/>
    </xf>
    <xf numFmtId="0" fontId="3" fillId="7" borderId="1" xfId="0" applyFont="1" applyFill="1" applyBorder="1" applyProtection="1">
      <protection locked="0"/>
    </xf>
    <xf numFmtId="0" fontId="3" fillId="0" borderId="1" xfId="0" applyFont="1" applyBorder="1"/>
    <xf numFmtId="0" fontId="6" fillId="13" borderId="6" xfId="0" applyFont="1" applyFill="1" applyBorder="1" applyAlignment="1">
      <alignment vertical="center"/>
    </xf>
    <xf numFmtId="0" fontId="6" fillId="13" borderId="7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9" fontId="4" fillId="0" borderId="0" xfId="0" applyNumberFormat="1" applyFont="1"/>
    <xf numFmtId="0" fontId="4" fillId="0" borderId="1" xfId="0" applyFont="1" applyBorder="1"/>
    <xf numFmtId="4" fontId="6" fillId="12" borderId="28" xfId="0" applyNumberFormat="1" applyFont="1" applyFill="1" applyBorder="1" applyAlignment="1">
      <alignment vertical="center"/>
    </xf>
    <xf numFmtId="0" fontId="0" fillId="0" borderId="32" xfId="0" applyBorder="1"/>
    <xf numFmtId="164" fontId="0" fillId="0" borderId="32" xfId="1" applyNumberFormat="1" applyFont="1" applyBorder="1"/>
    <xf numFmtId="0" fontId="0" fillId="0" borderId="33" xfId="0" applyBorder="1"/>
    <xf numFmtId="0" fontId="0" fillId="0" borderId="34" xfId="0" applyBorder="1"/>
    <xf numFmtId="0" fontId="11" fillId="0" borderId="28" xfId="0" applyFont="1" applyBorder="1"/>
    <xf numFmtId="164" fontId="0" fillId="0" borderId="28" xfId="1" applyNumberFormat="1" applyFont="1" applyBorder="1"/>
    <xf numFmtId="0" fontId="0" fillId="0" borderId="29" xfId="0" applyBorder="1"/>
    <xf numFmtId="0" fontId="0" fillId="15" borderId="35" xfId="0" applyFill="1" applyBorder="1"/>
    <xf numFmtId="0" fontId="0" fillId="15" borderId="36" xfId="0" applyFill="1" applyBorder="1"/>
    <xf numFmtId="164" fontId="0" fillId="15" borderId="36" xfId="1" applyNumberFormat="1" applyFont="1" applyFill="1" applyBorder="1"/>
    <xf numFmtId="0" fontId="0" fillId="15" borderId="37" xfId="0" applyFill="1" applyBorder="1"/>
    <xf numFmtId="164" fontId="11" fillId="15" borderId="28" xfId="1" applyNumberFormat="1" applyFont="1" applyFill="1" applyBorder="1"/>
    <xf numFmtId="164" fontId="0" fillId="0" borderId="33" xfId="1" applyNumberFormat="1" applyFont="1" applyBorder="1"/>
    <xf numFmtId="0" fontId="11" fillId="0" borderId="33" xfId="0" applyFont="1" applyBorder="1"/>
    <xf numFmtId="164" fontId="11" fillId="0" borderId="33" xfId="1" applyNumberFormat="1" applyFont="1" applyBorder="1"/>
    <xf numFmtId="0" fontId="11" fillId="0" borderId="34" xfId="0" applyFont="1" applyBorder="1"/>
    <xf numFmtId="164" fontId="11" fillId="0" borderId="28" xfId="1" applyNumberFormat="1" applyFont="1" applyBorder="1"/>
    <xf numFmtId="0" fontId="0" fillId="15" borderId="5" xfId="0" applyFill="1" applyBorder="1"/>
    <xf numFmtId="0" fontId="0" fillId="15" borderId="2" xfId="0" applyFill="1" applyBorder="1"/>
    <xf numFmtId="164" fontId="0" fillId="15" borderId="2" xfId="1" applyNumberFormat="1" applyFont="1" applyFill="1" applyBorder="1"/>
    <xf numFmtId="0" fontId="0" fillId="15" borderId="31" xfId="0" applyFill="1" applyBorder="1"/>
    <xf numFmtId="0" fontId="0" fillId="15" borderId="38" xfId="0" applyFill="1" applyBorder="1"/>
    <xf numFmtId="0" fontId="0" fillId="15" borderId="39" xfId="0" applyFill="1" applyBorder="1"/>
    <xf numFmtId="0" fontId="0" fillId="15" borderId="32" xfId="0" applyFill="1" applyBorder="1"/>
    <xf numFmtId="164" fontId="0" fillId="15" borderId="32" xfId="1" applyNumberFormat="1" applyFont="1" applyFill="1" applyBorder="1"/>
    <xf numFmtId="0" fontId="0" fillId="0" borderId="2" xfId="0" applyBorder="1"/>
    <xf numFmtId="0" fontId="11" fillId="15" borderId="35" xfId="0" applyFont="1" applyFill="1" applyBorder="1"/>
    <xf numFmtId="0" fontId="11" fillId="15" borderId="5" xfId="0" applyFont="1" applyFill="1" applyBorder="1"/>
    <xf numFmtId="0" fontId="11" fillId="15" borderId="38" xfId="0" applyFont="1" applyFill="1" applyBorder="1"/>
    <xf numFmtId="164" fontId="2" fillId="15" borderId="32" xfId="1" applyNumberFormat="1" applyFont="1" applyFill="1" applyBorder="1"/>
    <xf numFmtId="0" fontId="11" fillId="0" borderId="35" xfId="0" applyFont="1" applyBorder="1"/>
    <xf numFmtId="0" fontId="11" fillId="0" borderId="36" xfId="0" applyFont="1" applyBorder="1"/>
    <xf numFmtId="164" fontId="11" fillId="0" borderId="36" xfId="1" applyNumberFormat="1" applyFont="1" applyBorder="1"/>
    <xf numFmtId="0" fontId="0" fillId="0" borderId="37" xfId="0" applyBorder="1"/>
    <xf numFmtId="164" fontId="2" fillId="15" borderId="2" xfId="1" applyNumberFormat="1" applyFont="1" applyFill="1" applyBorder="1"/>
    <xf numFmtId="0" fontId="11" fillId="15" borderId="2" xfId="0" applyFont="1" applyFill="1" applyBorder="1"/>
    <xf numFmtId="43" fontId="0" fillId="0" borderId="28" xfId="1" applyFont="1" applyBorder="1"/>
    <xf numFmtId="164" fontId="2" fillId="15" borderId="36" xfId="1" applyNumberFormat="1" applyFont="1" applyFill="1" applyBorder="1"/>
    <xf numFmtId="0" fontId="0" fillId="15" borderId="34" xfId="0" applyFill="1" applyBorder="1"/>
    <xf numFmtId="0" fontId="11" fillId="15" borderId="28" xfId="0" applyFont="1" applyFill="1" applyBorder="1"/>
    <xf numFmtId="0" fontId="0" fillId="15" borderId="29" xfId="0" applyFill="1" applyBorder="1"/>
    <xf numFmtId="43" fontId="0" fillId="0" borderId="0" xfId="1" applyFont="1"/>
    <xf numFmtId="43" fontId="0" fillId="0" borderId="2" xfId="1" applyFont="1" applyBorder="1"/>
    <xf numFmtId="165" fontId="0" fillId="0" borderId="2" xfId="0" applyNumberFormat="1" applyBorder="1"/>
    <xf numFmtId="0" fontId="0" fillId="0" borderId="36" xfId="0" applyBorder="1"/>
    <xf numFmtId="43" fontId="0" fillId="0" borderId="36" xfId="1" applyFont="1" applyBorder="1"/>
    <xf numFmtId="0" fontId="0" fillId="0" borderId="3" xfId="0" applyBorder="1"/>
    <xf numFmtId="0" fontId="0" fillId="0" borderId="30" xfId="0" applyBorder="1"/>
    <xf numFmtId="0" fontId="0" fillId="0" borderId="5" xfId="0" applyBorder="1"/>
    <xf numFmtId="0" fontId="0" fillId="0" borderId="6" xfId="0" applyBorder="1"/>
    <xf numFmtId="0" fontId="11" fillId="0" borderId="3" xfId="0" applyFont="1" applyBorder="1"/>
    <xf numFmtId="0" fontId="11" fillId="15" borderId="34" xfId="0" applyFont="1" applyFill="1" applyBorder="1"/>
    <xf numFmtId="0" fontId="0" fillId="0" borderId="31" xfId="0" applyBorder="1"/>
    <xf numFmtId="0" fontId="11" fillId="0" borderId="6" xfId="0" applyFont="1" applyBorder="1"/>
    <xf numFmtId="165" fontId="0" fillId="0" borderId="36" xfId="0" applyNumberFormat="1" applyBorder="1"/>
    <xf numFmtId="0" fontId="11" fillId="0" borderId="29" xfId="0" applyFont="1" applyBorder="1"/>
    <xf numFmtId="0" fontId="11" fillId="0" borderId="5" xfId="0" applyFont="1" applyBorder="1"/>
    <xf numFmtId="43" fontId="0" fillId="0" borderId="7" xfId="1" applyFont="1" applyBorder="1"/>
    <xf numFmtId="165" fontId="0" fillId="0" borderId="7" xfId="0" applyNumberFormat="1" applyBorder="1"/>
    <xf numFmtId="0" fontId="0" fillId="0" borderId="7" xfId="0" applyBorder="1"/>
    <xf numFmtId="0" fontId="0" fillId="0" borderId="8" xfId="0" applyBorder="1"/>
    <xf numFmtId="43" fontId="0" fillId="15" borderId="36" xfId="0" applyNumberFormat="1" applyFill="1" applyBorder="1"/>
    <xf numFmtId="0" fontId="0" fillId="15" borderId="1" xfId="0" applyFill="1" applyBorder="1"/>
    <xf numFmtId="3" fontId="0" fillId="15" borderId="2" xfId="0" applyNumberFormat="1" applyFill="1" applyBorder="1"/>
    <xf numFmtId="3" fontId="5" fillId="12" borderId="19" xfId="0" applyNumberFormat="1" applyFont="1" applyFill="1" applyBorder="1" applyAlignment="1">
      <alignment vertical="center"/>
    </xf>
    <xf numFmtId="3" fontId="5" fillId="12" borderId="20" xfId="0" applyNumberFormat="1" applyFont="1" applyFill="1" applyBorder="1" applyAlignment="1">
      <alignment vertical="center"/>
    </xf>
    <xf numFmtId="3" fontId="5" fillId="12" borderId="21" xfId="0" applyNumberFormat="1" applyFont="1" applyFill="1" applyBorder="1" applyAlignment="1">
      <alignment vertical="center"/>
    </xf>
    <xf numFmtId="3" fontId="6" fillId="12" borderId="22" xfId="0" applyNumberFormat="1" applyFont="1" applyFill="1" applyBorder="1" applyAlignment="1">
      <alignment vertical="center"/>
    </xf>
    <xf numFmtId="3" fontId="3" fillId="0" borderId="0" xfId="0" applyNumberFormat="1" applyFont="1"/>
    <xf numFmtId="3" fontId="6" fillId="8" borderId="1" xfId="0" applyNumberFormat="1" applyFont="1" applyFill="1" applyBorder="1" applyAlignment="1">
      <alignment vertical="center"/>
    </xf>
    <xf numFmtId="3" fontId="6" fillId="12" borderId="18" xfId="0" applyNumberFormat="1" applyFont="1" applyFill="1" applyBorder="1" applyAlignment="1">
      <alignment horizontal="right" vertical="center" wrapText="1"/>
    </xf>
    <xf numFmtId="3" fontId="6" fillId="12" borderId="29" xfId="0" applyNumberFormat="1" applyFont="1" applyFill="1" applyBorder="1" applyAlignment="1">
      <alignment vertical="center"/>
    </xf>
    <xf numFmtId="3" fontId="6" fillId="12" borderId="8" xfId="0" applyNumberFormat="1" applyFont="1" applyFill="1" applyBorder="1" applyAlignment="1">
      <alignment vertical="center"/>
    </xf>
    <xf numFmtId="3" fontId="6" fillId="12" borderId="1" xfId="0" applyNumberFormat="1" applyFont="1" applyFill="1" applyBorder="1" applyAlignment="1">
      <alignment vertical="center"/>
    </xf>
    <xf numFmtId="3" fontId="3" fillId="0" borderId="1" xfId="0" applyNumberFormat="1" applyFont="1" applyBorder="1"/>
    <xf numFmtId="164" fontId="0" fillId="0" borderId="31" xfId="1" applyNumberFormat="1" applyFont="1" applyBorder="1"/>
    <xf numFmtId="164" fontId="0" fillId="0" borderId="31" xfId="0" applyNumberFormat="1" applyBorder="1"/>
    <xf numFmtId="164" fontId="11" fillId="0" borderId="8" xfId="0" applyNumberFormat="1" applyFont="1" applyBorder="1"/>
    <xf numFmtId="164" fontId="0" fillId="0" borderId="33" xfId="0" applyNumberFormat="1" applyBorder="1"/>
    <xf numFmtId="164" fontId="0" fillId="0" borderId="30" xfId="0" applyNumberFormat="1" applyBorder="1"/>
    <xf numFmtId="164" fontId="0" fillId="0" borderId="8" xfId="1" applyNumberFormat="1" applyFont="1" applyBorder="1"/>
    <xf numFmtId="164" fontId="11" fillId="15" borderId="29" xfId="1" applyNumberFormat="1" applyFont="1" applyFill="1" applyBorder="1"/>
    <xf numFmtId="164" fontId="0" fillId="0" borderId="29" xfId="1" applyNumberFormat="1" applyFont="1" applyBorder="1"/>
    <xf numFmtId="3" fontId="4" fillId="0" borderId="0" xfId="0" applyNumberFormat="1" applyFont="1"/>
    <xf numFmtId="0" fontId="1" fillId="0" borderId="0" xfId="0" applyFont="1"/>
    <xf numFmtId="0" fontId="6" fillId="8" borderId="25" xfId="0" applyFont="1" applyFill="1" applyBorder="1" applyAlignment="1">
      <alignment horizontal="left" vertical="center"/>
    </xf>
    <xf numFmtId="0" fontId="6" fillId="8" borderId="26" xfId="0" applyFont="1" applyFill="1" applyBorder="1" applyAlignment="1">
      <alignment horizontal="left" vertical="center"/>
    </xf>
    <xf numFmtId="0" fontId="6" fillId="8" borderId="27" xfId="0" applyFont="1" applyFill="1" applyBorder="1" applyAlignment="1">
      <alignment horizontal="left" vertical="center"/>
    </xf>
    <xf numFmtId="0" fontId="6" fillId="13" borderId="23" xfId="0" applyFont="1" applyFill="1" applyBorder="1" applyAlignment="1">
      <alignment horizontal="center" vertical="center"/>
    </xf>
    <xf numFmtId="0" fontId="6" fillId="13" borderId="24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40" xfId="0" applyFill="1" applyBorder="1"/>
  </cellXfs>
  <cellStyles count="2">
    <cellStyle name="Čárka" xfId="1" builtinId="3"/>
    <cellStyle name="Normální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7" dT="2023-12-05T10:37:52.98" personId="{00000000-0000-0000-0000-000000000000}" id="{E4FB3508-0326-422D-A91C-3B5000158338}">
    <text xml:space="preserve">Daňové příjmy, dotace apod. </text>
  </threadedComment>
  <threadedComment ref="E8" dT="2023-12-05T10:32:10.36" personId="{00000000-0000-0000-0000-000000000000}" id="{DC8B320E-9B1D-4279-A010-B01A579F2E51}">
    <text xml:space="preserve">Toto byl dar. 
</text>
  </threadedComment>
  <threadedComment ref="G9" dT="2023-12-05T10:32:35.67" personId="{00000000-0000-0000-0000-000000000000}" id="{142612A6-AFF4-448D-AEC5-E37841F259DF}">
    <text xml:space="preserve">Nájem 1.VHS - dle kalkulace. </text>
  </threadedComment>
  <threadedComment ref="G10" dT="2023-12-05T10:32:42.57" personId="{00000000-0000-0000-0000-000000000000}" id="{53E00F7D-60F3-4A03-A5F6-B3A3DFC9F614}">
    <text>Nájem 1.VHS - dle kalkulace.</text>
  </threadedComment>
  <threadedComment ref="G11" dT="2023-12-05T10:32:54.80" personId="{00000000-0000-0000-0000-000000000000}" id="{0B43FCC0-8601-4A3B-882D-CA3D15A62D93}">
    <text>Nájemné rybník Pod Panskou</text>
  </threadedComment>
  <threadedComment ref="G12" dT="2023-12-05T10:33:08.93" personId="{00000000-0000-0000-0000-000000000000}" id="{B92A2020-0E11-4F23-8D8A-A126D86EF166}">
    <text>Virtuální univerzita 3. věku.</text>
  </threadedComment>
  <threadedComment ref="G13" dT="2023-12-05T10:33:54.62" personId="{00000000-0000-0000-0000-000000000000}" id="{7E58E3CF-A62A-453B-853E-D23F129A8F44}">
    <text>Pronájem Sportovní areál "Koupaliště"</text>
  </threadedComment>
  <threadedComment ref="G14" dT="2023-12-05T10:34:06.52" personId="{00000000-0000-0000-0000-000000000000}" id="{D0815442-AC7B-45AE-A3BA-A2CA3DB43FE0}">
    <text>Nájmy č.p. 68</text>
  </threadedComment>
  <threadedComment ref="G15" dT="2023-12-08T22:23:23.38" personId="{00000000-0000-0000-0000-000000000000}" id="{78A7B845-072B-4DBC-89A5-12A62212E3D6}">
    <text xml:space="preserve">Toto jsou věcná břemena. Reálně by tam mělo být více. </text>
  </threadedComment>
  <threadedComment ref="G16" dT="2023-12-05T10:34:40.98" personId="{00000000-0000-0000-0000-000000000000}" id="{7A283CC3-F263-4175-9FAB-C268439C0094}">
    <text xml:space="preserve">Prodej popelnic občanům. </text>
  </threadedComment>
  <threadedComment ref="G17" dT="2023-12-05T10:35:10.36" personId="{00000000-0000-0000-0000-000000000000}" id="{6D380804-A4D1-464B-AB46-5D5FCC19030F}">
    <text xml:space="preserve">Příspěvek EkoKom. 
Snížen dle reálných hodnot. Pokud bude zavedeno zálohování plastových lahví, změní se.      </text>
  </threadedComment>
  <threadedComment ref="G18" dT="2023-12-05T10:36:41.00" personId="{00000000-0000-0000-0000-000000000000}" id="{971A941F-4D1C-47EA-8457-F3CE1C4FD24B}">
    <text xml:space="preserve">Příspěvek na pronájem popelnic na bioodpad. </text>
  </threadedComment>
  <threadedComment ref="G20" dT="2023-12-29T11:46:04.47" personId="{00000000-0000-0000-0000-000000000000}" id="{5450BDE5-DA71-4FB9-B767-BD8AC3108AAD}">
    <text xml:space="preserve">Nájemné Cetin, Česká pošta, prodej knih apod. </text>
  </threadedComment>
  <threadedComment ref="G21" dT="2023-12-29T11:48:20.96" personId="{00000000-0000-0000-0000-000000000000}" id="{1D84D153-CE72-4B81-B372-AC4F9E539F72}">
    <text>Humanitární činnost nepředpokládáme.</text>
  </threadedComment>
  <threadedComment ref="G28" dT="2023-12-07T16:16:46.40" personId="{00000000-0000-0000-0000-000000000000}" id="{974C8E0F-43FA-4ACD-A03B-ADF3BDBB3B7B}">
    <text>Kastrace koček.</text>
  </threadedComment>
  <threadedComment ref="G29" dT="2023-12-07T16:17:08.84" personId="{00000000-0000-0000-0000-000000000000}" id="{BFE4B858-E47D-4729-BFDC-4C6BEF518219}">
    <text>Zde je částka odhadovaná na opravy silnic + 353 320 Kč na dopravní vizi.</text>
  </threadedComment>
  <threadedComment ref="G30" dT="2023-12-07T16:17:59.48" personId="{00000000-0000-0000-0000-000000000000}" id="{4F037D5A-6FC9-4551-99EE-F1718566C3E2}">
    <text xml:space="preserve">Toto jsou chodníky. Částka bude značně nepřesná, bude záležet jakým způsobem dokončíme chodník na 4křižovatce. </text>
  </threadedComment>
  <threadedComment ref="G31" dT="2023-12-07T16:18:42.97" personId="{00000000-0000-0000-0000-000000000000}" id="{87360C58-D41B-4DCB-9D92-DB4F69C22F9F}">
    <text xml:space="preserve">Toto jsou autobusové zastávky, nejspíše budeme dělat nějaké akce kolem zastávek na Černovičkách. </text>
  </threadedComment>
  <threadedComment ref="G32" dT="2023-12-07T16:18:59.74" personId="{00000000-0000-0000-0000-000000000000}" id="{554A38CD-3933-4C83-A4AA-D05D6963A702}">
    <text xml:space="preserve">Platba za MHD, částka odpovídá realitě. </text>
  </threadedComment>
  <threadedComment ref="G33" dT="2023-12-07T16:32:16.51" personId="{00000000-0000-0000-0000-000000000000}" id="{87ED6EBD-FDDE-4D3F-BA85-DF13940E0CF5}">
    <text>Výdaje na předávací místo a měřící body + vodné obec.</text>
  </threadedComment>
  <threadedComment ref="G34" dT="2023-12-07T16:32:29.72" personId="{00000000-0000-0000-0000-000000000000}" id="{E5F511DB-48C5-4CE5-915D-E412F9EF41C1}">
    <text xml:space="preserve">Kanálové vpusti, čistírna odpadních vod, stočné obce. 
</text>
  </threadedComment>
  <threadedComment ref="G35" dT="2023-12-07T16:32:49.17" personId="{00000000-0000-0000-0000-000000000000}" id="{952B3DBC-AD6A-4081-AAA5-C84191DB75DC}">
    <text>Rybníky - v tuto chvíli tu nejsou žádné výdaje, ale neznamená to, že by obec nečekaly.</text>
  </threadedComment>
  <threadedComment ref="G36" dT="2023-12-08T22:27:12.59" personId="{00000000-0000-0000-0000-000000000000}" id="{FE164397-F7BB-4019-BB44-6B5662A100FA}">
    <text xml:space="preserve">1 300 000,- na provoz dle návrhu rozpočtu, 100 tisíc Kč na běžnou údržbu budov. </text>
  </threadedComment>
  <threadedComment ref="G37" dT="2023-12-05T10:14:27.71" personId="{00000000-0000-0000-0000-000000000000}" id="{A940F017-D40E-4B24-AB26-A2C29CDDAB05}">
    <text>1) Příspěvek ZŠ - 4 500 000,-
2) Dokončení rozestavěných tříd - 770 000,- 
3) 2 další učebny (105 a 204) - 1 200 000,- 
4) Strategie ZŠ - 414 486,-
5) Stříška šatny
Chybí například: 
1) Dveře družina. 
2) Úpravy kuchyně.
3) Dotace IROP - 2 933 180,- (2021), podíl obce 15 % (43 977,- Kč)
4) Odvlhčení chodby č.p. 187
5) Nábytek do třídy z dotace - 200 tisíc Kč.</text>
  </threadedComment>
  <threadedComment ref="G38" dT="2023-12-07T16:33:09.37" personId="{00000000-0000-0000-0000-000000000000}" id="{89C9EFAB-837A-410E-9F1F-413E641AC499}">
    <text xml:space="preserve">Virtuální univerzita 3. věku.
</text>
  </threadedComment>
  <threadedComment ref="G39" dT="2023-12-08T22:36:34.55" personId="{00000000-0000-0000-0000-000000000000}" id="{348FC620-4904-4537-A035-E710DC236091}">
    <text xml:space="preserve">Dotace spolkům a akce obce. </text>
  </threadedComment>
  <threadedComment ref="G41" dT="2023-12-08T22:35:34.00" personId="{00000000-0000-0000-0000-000000000000}" id="{FD0B20A3-B02E-4AB3-9877-EBD05A0BD885}">
    <text>Vydávání Středoklucké Střely.</text>
  </threadedComment>
  <threadedComment ref="G42" dT="2023-12-08T22:36:16.33" personId="{00000000-0000-0000-0000-000000000000}" id="{C0554A74-860C-4609-AA08-44428816C6E9}">
    <text xml:space="preserve">Dotace spolkům a akce obce. </text>
  </threadedComment>
  <threadedComment ref="G43" dT="2023-12-08T22:36:09.18" personId="{00000000-0000-0000-0000-000000000000}" id="{1AD0C873-3D2A-4137-8B58-2381CB169538}">
    <text>Fotbalové hřiště.</text>
  </threadedComment>
  <threadedComment ref="G44" dT="2023-12-08T22:35:56.09" personId="{00000000-0000-0000-0000-000000000000}" id="{F880D9AE-0064-4084-97A5-2A20E723FE21}">
    <text xml:space="preserve">Dotace spolkům a akce obce. </text>
  </threadedComment>
  <threadedComment ref="G45" dT="2023-12-08T22:35:44.65" personId="{00000000-0000-0000-0000-000000000000}" id="{1CFB28D6-7576-4EDC-97D2-B0443553C264}">
    <text xml:space="preserve">Dotace spolkům a akce obce. </text>
  </threadedComment>
  <threadedComment ref="G46" dT="2023-12-08T22:35:50.34" personId="{00000000-0000-0000-0000-000000000000}" id="{73D4B7D6-17C5-46E0-A70F-F8C531C7664B}">
    <text xml:space="preserve">Dotace spolkům a akce obce. </text>
  </threadedComment>
  <threadedComment ref="G47" dT="2023-12-08T22:33:51.31" personId="{00000000-0000-0000-0000-000000000000}" id="{6691F36C-D327-4AC7-AD15-D30D9719BD8D}">
    <text xml:space="preserve">Pronájmy z bytového domu. Jsou zde také platby za energie. </text>
  </threadedComment>
  <threadedComment ref="G48" dT="2023-12-08T22:21:42.68" personId="{00000000-0000-0000-0000-000000000000}" id="{8F8E1EA5-7DBD-4F97-8267-BCAED716393E}">
    <text xml:space="preserve">350 tisíc Kč na elektřinu
4 620 000 Kč na výstavbu veřejného osvěltení
</text>
  </threadedComment>
  <threadedComment ref="G49" dT="2023-12-07T16:39:11.56" personId="{00000000-0000-0000-0000-000000000000}" id="{17EC6DEB-44B1-4700-88B2-71FEC4727E1F}">
    <text xml:space="preserve">Změna územního plánu č. 1 - standardizace
</text>
  </threadedComment>
  <threadedComment ref="G50" dT="2023-12-08T22:47:37.61" personId="{00000000-0000-0000-0000-000000000000}" id="{B53064D7-69BF-4AEA-9AA8-D22327D8B2DB}">
    <text xml:space="preserve">ÚS Rekreace, Dopravní vize (možná na silnice), Strategie ZŠ. </text>
  </threadedComment>
  <threadedComment ref="G51" dT="2023-12-07T16:37:51.26" personId="{00000000-0000-0000-0000-000000000000}" id="{8E8B9B60-7299-4DFE-BF6E-9CF6AA078D55}">
    <text>Prodej popelnice.</text>
  </threadedComment>
  <threadedComment ref="G52" dT="2023-12-08T23:47:08.89" personId="{00000000-0000-0000-0000-000000000000}" id="{C3B88C3B-03B6-43CF-A7E5-96F4226CAD9B}">
    <text xml:space="preserve">Svoz různých druhů odpadů. 
</text>
  </threadedComment>
  <threadedComment ref="G53" dT="2023-12-07T16:38:08.21" personId="{00000000-0000-0000-0000-000000000000}" id="{A7CF0E1A-8898-4F60-8C6C-BC90B1444ED9}">
    <text xml:space="preserve">Svoz komunálního odpadu vč. velkoobjemu. </text>
  </threadedComment>
  <threadedComment ref="G54" dT="2023-12-07T16:38:19.52" personId="{00000000-0000-0000-0000-000000000000}" id="{1CA0B518-B43B-4776-B4CB-34C87D812252}">
    <text xml:space="preserve">Svoz tříděného odpadu. </text>
  </threadedComment>
  <threadedComment ref="G55" dT="2023-12-07T16:38:38.13" personId="{00000000-0000-0000-0000-000000000000}" id="{45924EA0-7864-4739-893E-581677740AFC}">
    <text xml:space="preserve">Svoz bioodpadu.
</text>
  </threadedComment>
  <threadedComment ref="G56" dT="2023-12-07T16:37:15.09" personId="{00000000-0000-0000-0000-000000000000}" id="{3A5AF43B-E5D2-4D63-86DB-6CD9E9EBCFD7}">
    <text xml:space="preserve">Pracovní četa - 4 lidi + peníze na údržbu zeleně. 
</text>
  </threadedComment>
  <threadedComment ref="G58" dT="2023-12-07T16:36:52.02" personId="{00000000-0000-0000-0000-000000000000}" id="{72CCD739-B6D5-4CFC-8C28-C5C5CDBB2955}">
    <text xml:space="preserve">Žádala DPS Buštěhrad o dar. Dřív se připlácelo, aby přijeli. Dnes neplatíme nic. </text>
  </threadedComment>
  <threadedComment ref="G59" dT="2023-12-07T16:36:23.04" personId="{00000000-0000-0000-0000-000000000000}" id="{0F3F6B79-719C-4001-97E3-5C6FF987B757}">
    <text xml:space="preserve">Toto musí být v rozpočtu ze zákona. </text>
  </threadedComment>
  <threadedComment ref="G60" dT="2023-12-07T16:36:13.73" personId="{00000000-0000-0000-0000-000000000000}" id="{6553C2C4-6421-4A75-BE17-1CD0BA6DFE4D}">
    <text>Hasičský vozík 1 055 000 Kč + 200 tisíc Kč na provoz JSDH</text>
  </threadedComment>
  <threadedComment ref="G61" dT="2023-12-07T16:35:53.87" personId="{00000000-0000-0000-0000-000000000000}" id="{1E8325A0-DCE8-4C86-A59D-E30EB4F49EA2}">
    <text xml:space="preserve">Plat starosty (udávaný nařízením vlády), plat místostarostů a odměny zastupitelům. 
</text>
  </threadedComment>
  <threadedComment ref="G62" dT="2023-12-07T16:35:22.63" personId="{00000000-0000-0000-0000-000000000000}" id="{01F2671D-4BBA-4001-99F9-883AF226302D}">
    <text xml:space="preserve">Budou volby 2x, ale zatím je do rozpočtu nedáme. Bude na ně částečně dotace. 
Výdaje obce na volby po jejím odečtení jsou asi 20 tisíc Kč. </text>
  </threadedComment>
  <threadedComment ref="G63" dT="2023-12-07T16:34:26.14" personId="{00000000-0000-0000-0000-000000000000}" id="{0AF56209-06D2-438B-BCF9-A3036D7AFA4D}">
    <text xml:space="preserve">Činnost úřadu včetně různých poradců, úklidu úřadu, energií na úřad, zaměstnanců úřadu vč. správce majetku. 
2,666 milionu na nákup střední školy. </text>
  </threadedComment>
  <threadedComment ref="G65" dT="2023-12-07T16:33:27.13" personId="{00000000-0000-0000-0000-000000000000}" id="{C90F87AF-9286-4CAF-BDB2-4885822019D7}">
    <text>Pojištění obce vč. ZŠ a MŠ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77"/>
  <sheetViews>
    <sheetView tabSelected="1" topLeftCell="A60" zoomScaleNormal="100" workbookViewId="0">
      <selection activeCell="H74" sqref="H74"/>
    </sheetView>
  </sheetViews>
  <sheetFormatPr defaultColWidth="9.140625" defaultRowHeight="15.75" x14ac:dyDescent="0.25"/>
  <cols>
    <col min="1" max="1" width="9.28515625" style="2" customWidth="1"/>
    <col min="2" max="2" width="28.5703125" style="2" customWidth="1"/>
    <col min="3" max="3" width="15.5703125" style="2" customWidth="1"/>
    <col min="4" max="4" width="17.28515625" style="2" customWidth="1"/>
    <col min="5" max="5" width="14.140625" style="2" customWidth="1"/>
    <col min="6" max="6" width="15.140625" style="2" customWidth="1"/>
    <col min="7" max="7" width="23.5703125" style="2" customWidth="1"/>
    <col min="8" max="8" width="20.28515625" style="139" customWidth="1"/>
    <col min="9" max="9" width="82.28515625" style="3" bestFit="1" customWidth="1"/>
    <col min="10" max="16384" width="9.140625" style="3"/>
  </cols>
  <sheetData>
    <row r="1" spans="1:9" ht="20.100000000000001" customHeight="1" x14ac:dyDescent="0.25">
      <c r="A1" s="1"/>
      <c r="B1" s="1"/>
      <c r="C1" s="1"/>
      <c r="D1" s="1"/>
      <c r="E1" s="1"/>
    </row>
    <row r="2" spans="1:9" ht="20.100000000000001" customHeight="1" x14ac:dyDescent="0.25">
      <c r="A2" s="4" t="s">
        <v>0</v>
      </c>
      <c r="B2" s="4"/>
      <c r="C2" s="5"/>
      <c r="D2" s="5"/>
      <c r="E2" s="5"/>
    </row>
    <row r="3" spans="1:9" ht="38.25" x14ac:dyDescent="0.25">
      <c r="A3" s="29" t="s">
        <v>195</v>
      </c>
      <c r="B3" s="6"/>
      <c r="C3" s="6"/>
      <c r="D3" s="30"/>
      <c r="E3" s="6"/>
    </row>
    <row r="4" spans="1:9" x14ac:dyDescent="0.25">
      <c r="A4" s="5" t="s">
        <v>1</v>
      </c>
      <c r="B4" s="7"/>
      <c r="C4" s="31" t="s">
        <v>90</v>
      </c>
      <c r="D4" s="7"/>
      <c r="E4" s="7"/>
    </row>
    <row r="5" spans="1:9" ht="26.25" thickBot="1" x14ac:dyDescent="0.3">
      <c r="A5" s="36" t="s">
        <v>194</v>
      </c>
      <c r="B5" s="8"/>
      <c r="C5" s="8"/>
      <c r="D5" s="8"/>
      <c r="E5" s="8"/>
      <c r="F5" s="8"/>
      <c r="G5" s="8"/>
    </row>
    <row r="6" spans="1:9" ht="32.25" thickBot="1" x14ac:dyDescent="0.3">
      <c r="A6" s="15" t="s">
        <v>87</v>
      </c>
      <c r="B6" s="23" t="s">
        <v>2</v>
      </c>
      <c r="C6" s="28" t="s">
        <v>85</v>
      </c>
      <c r="D6" s="16" t="s">
        <v>86</v>
      </c>
      <c r="E6" s="46" t="s">
        <v>84</v>
      </c>
      <c r="F6" s="47" t="s">
        <v>91</v>
      </c>
      <c r="G6" s="47" t="s">
        <v>205</v>
      </c>
      <c r="H6" s="139" t="s">
        <v>180</v>
      </c>
    </row>
    <row r="7" spans="1:9" x14ac:dyDescent="0.25">
      <c r="A7" s="19"/>
      <c r="B7" s="24" t="s">
        <v>3</v>
      </c>
      <c r="C7" s="19">
        <v>26410609.100000001</v>
      </c>
      <c r="D7" s="20">
        <v>28255292.98</v>
      </c>
      <c r="E7" s="38">
        <v>24327082.370000001</v>
      </c>
      <c r="F7" s="42">
        <v>32000000</v>
      </c>
      <c r="G7" s="120">
        <v>32000000</v>
      </c>
      <c r="H7" s="139">
        <f>G7-F7</f>
        <v>0</v>
      </c>
    </row>
    <row r="8" spans="1:9" ht="31.5" x14ac:dyDescent="0.25">
      <c r="A8" s="9" t="s">
        <v>4</v>
      </c>
      <c r="B8" s="25" t="s">
        <v>5</v>
      </c>
      <c r="C8" s="9">
        <v>0</v>
      </c>
      <c r="D8" s="10">
        <v>100000</v>
      </c>
      <c r="E8" s="39">
        <v>100000</v>
      </c>
      <c r="F8" s="43">
        <v>0</v>
      </c>
      <c r="G8" s="121">
        <v>0</v>
      </c>
      <c r="H8" s="139">
        <f t="shared" ref="H8:H22" si="0">G8-F8</f>
        <v>0</v>
      </c>
    </row>
    <row r="9" spans="1:9" x14ac:dyDescent="0.25">
      <c r="A9" s="9" t="s">
        <v>6</v>
      </c>
      <c r="B9" s="25" t="s">
        <v>7</v>
      </c>
      <c r="C9" s="9">
        <v>48000</v>
      </c>
      <c r="D9" s="10">
        <v>109022.77</v>
      </c>
      <c r="E9" s="39">
        <v>99072.15</v>
      </c>
      <c r="F9" s="43">
        <v>110000</v>
      </c>
      <c r="G9" s="121">
        <f>53216/1920*1720</f>
        <v>47672.666666666664</v>
      </c>
      <c r="H9" s="139">
        <f t="shared" si="0"/>
        <v>-62327.333333333336</v>
      </c>
      <c r="I9" s="3" t="s">
        <v>187</v>
      </c>
    </row>
    <row r="10" spans="1:9" ht="31.5" x14ac:dyDescent="0.25">
      <c r="A10" s="9" t="s">
        <v>8</v>
      </c>
      <c r="B10" s="25" t="s">
        <v>9</v>
      </c>
      <c r="C10" s="9">
        <v>149200</v>
      </c>
      <c r="D10" s="10">
        <v>470100</v>
      </c>
      <c r="E10" s="39">
        <v>278807.88</v>
      </c>
      <c r="F10" s="43">
        <v>250000</v>
      </c>
      <c r="G10" s="121">
        <f>361936/1920*1720</f>
        <v>324234.33333333331</v>
      </c>
      <c r="H10" s="139">
        <f t="shared" si="0"/>
        <v>74234.333333333314</v>
      </c>
      <c r="I10" s="3" t="s">
        <v>187</v>
      </c>
    </row>
    <row r="11" spans="1:9" ht="31.5" x14ac:dyDescent="0.25">
      <c r="A11" s="9" t="s">
        <v>10</v>
      </c>
      <c r="B11" s="25" t="s">
        <v>11</v>
      </c>
      <c r="C11" s="9">
        <v>10000</v>
      </c>
      <c r="D11" s="10">
        <v>10000</v>
      </c>
      <c r="E11" s="39">
        <v>0</v>
      </c>
      <c r="F11" s="43">
        <v>10000</v>
      </c>
      <c r="G11" s="121">
        <v>10000</v>
      </c>
      <c r="H11" s="139">
        <f t="shared" si="0"/>
        <v>0</v>
      </c>
    </row>
    <row r="12" spans="1:9" x14ac:dyDescent="0.25">
      <c r="A12" s="9" t="s">
        <v>12</v>
      </c>
      <c r="B12" s="25" t="s">
        <v>13</v>
      </c>
      <c r="C12" s="9">
        <v>4500</v>
      </c>
      <c r="D12" s="10">
        <v>4500</v>
      </c>
      <c r="E12" s="39">
        <v>2000</v>
      </c>
      <c r="F12" s="43">
        <v>4500</v>
      </c>
      <c r="G12" s="121">
        <v>4500</v>
      </c>
      <c r="H12" s="139">
        <f t="shared" si="0"/>
        <v>0</v>
      </c>
    </row>
    <row r="13" spans="1:9" ht="31.5" x14ac:dyDescent="0.25">
      <c r="A13" s="9" t="s">
        <v>14</v>
      </c>
      <c r="B13" s="25" t="s">
        <v>15</v>
      </c>
      <c r="C13" s="9">
        <v>84000</v>
      </c>
      <c r="D13" s="10">
        <v>84000</v>
      </c>
      <c r="E13" s="39">
        <v>66197</v>
      </c>
      <c r="F13" s="43">
        <v>80000</v>
      </c>
      <c r="G13" s="121">
        <v>80000</v>
      </c>
      <c r="H13" s="139">
        <f t="shared" si="0"/>
        <v>0</v>
      </c>
    </row>
    <row r="14" spans="1:9" x14ac:dyDescent="0.25">
      <c r="A14" s="9" t="s">
        <v>16</v>
      </c>
      <c r="B14" s="25" t="s">
        <v>17</v>
      </c>
      <c r="C14" s="9">
        <v>750000</v>
      </c>
      <c r="D14" s="10">
        <v>760000</v>
      </c>
      <c r="E14" s="39">
        <v>900347</v>
      </c>
      <c r="F14" s="43">
        <v>1000000</v>
      </c>
      <c r="G14" s="121">
        <v>1000000</v>
      </c>
      <c r="H14" s="139">
        <f t="shared" si="0"/>
        <v>0</v>
      </c>
    </row>
    <row r="15" spans="1:9" ht="31.5" x14ac:dyDescent="0.25">
      <c r="A15" s="9" t="s">
        <v>18</v>
      </c>
      <c r="B15" s="25" t="s">
        <v>19</v>
      </c>
      <c r="C15" s="9">
        <v>25000</v>
      </c>
      <c r="D15" s="10">
        <v>15000</v>
      </c>
      <c r="E15" s="39">
        <v>0</v>
      </c>
      <c r="F15" s="43">
        <v>10000</v>
      </c>
      <c r="G15" s="121">
        <v>10000</v>
      </c>
      <c r="H15" s="139">
        <f t="shared" si="0"/>
        <v>0</v>
      </c>
    </row>
    <row r="16" spans="1:9" ht="31.5" x14ac:dyDescent="0.25">
      <c r="A16" s="9" t="s">
        <v>20</v>
      </c>
      <c r="B16" s="25" t="s">
        <v>21</v>
      </c>
      <c r="C16" s="9">
        <v>5000</v>
      </c>
      <c r="D16" s="10">
        <v>5000</v>
      </c>
      <c r="E16" s="39">
        <v>3632</v>
      </c>
      <c r="F16" s="43">
        <v>5000</v>
      </c>
      <c r="G16" s="121">
        <v>5000</v>
      </c>
      <c r="H16" s="139">
        <f t="shared" si="0"/>
        <v>0</v>
      </c>
    </row>
    <row r="17" spans="1:9" ht="31.5" x14ac:dyDescent="0.25">
      <c r="A17" s="9" t="s">
        <v>22</v>
      </c>
      <c r="B17" s="25" t="s">
        <v>23</v>
      </c>
      <c r="C17" s="9">
        <v>350000</v>
      </c>
      <c r="D17" s="10">
        <v>378100</v>
      </c>
      <c r="E17" s="39">
        <v>159270.5</v>
      </c>
      <c r="F17" s="43">
        <v>300000</v>
      </c>
      <c r="G17" s="121">
        <v>270000</v>
      </c>
      <c r="H17" s="139">
        <f t="shared" si="0"/>
        <v>-30000</v>
      </c>
      <c r="I17" s="3" t="s">
        <v>188</v>
      </c>
    </row>
    <row r="18" spans="1:9" x14ac:dyDescent="0.25">
      <c r="A18" s="9" t="s">
        <v>24</v>
      </c>
      <c r="B18" s="25" t="s">
        <v>25</v>
      </c>
      <c r="C18" s="9">
        <v>100000</v>
      </c>
      <c r="D18" s="10">
        <v>121900</v>
      </c>
      <c r="E18" s="39">
        <v>77900</v>
      </c>
      <c r="F18" s="43">
        <v>122000</v>
      </c>
      <c r="G18" s="121">
        <v>122000</v>
      </c>
      <c r="H18" s="139">
        <f t="shared" si="0"/>
        <v>0</v>
      </c>
    </row>
    <row r="19" spans="1:9" ht="31.5" x14ac:dyDescent="0.25">
      <c r="A19" s="9" t="s">
        <v>26</v>
      </c>
      <c r="B19" s="25" t="s">
        <v>27</v>
      </c>
      <c r="C19" s="9">
        <v>0</v>
      </c>
      <c r="D19" s="10">
        <v>5000</v>
      </c>
      <c r="E19" s="39">
        <v>5000</v>
      </c>
      <c r="F19" s="43">
        <v>5000</v>
      </c>
      <c r="G19" s="121">
        <v>0</v>
      </c>
      <c r="H19" s="139">
        <f t="shared" si="0"/>
        <v>-5000</v>
      </c>
    </row>
    <row r="20" spans="1:9" x14ac:dyDescent="0.25">
      <c r="A20" s="9" t="s">
        <v>28</v>
      </c>
      <c r="B20" s="25" t="s">
        <v>29</v>
      </c>
      <c r="C20" s="9">
        <v>130000</v>
      </c>
      <c r="D20" s="10">
        <v>176000</v>
      </c>
      <c r="E20" s="39">
        <v>404440.18</v>
      </c>
      <c r="F20" s="43">
        <v>200000</v>
      </c>
      <c r="G20" s="121">
        <v>200000</v>
      </c>
      <c r="H20" s="139">
        <f t="shared" si="0"/>
        <v>0</v>
      </c>
    </row>
    <row r="21" spans="1:9" ht="31.5" x14ac:dyDescent="0.25">
      <c r="A21" s="9" t="s">
        <v>30</v>
      </c>
      <c r="B21" s="25" t="s">
        <v>31</v>
      </c>
      <c r="C21" s="9">
        <v>50000</v>
      </c>
      <c r="D21" s="10">
        <v>507600</v>
      </c>
      <c r="E21" s="39">
        <v>507600</v>
      </c>
      <c r="F21" s="43">
        <v>0</v>
      </c>
      <c r="G21" s="121">
        <v>0</v>
      </c>
      <c r="H21" s="139">
        <f t="shared" si="0"/>
        <v>0</v>
      </c>
    </row>
    <row r="22" spans="1:9" ht="32.25" thickBot="1" x14ac:dyDescent="0.3">
      <c r="A22" s="9" t="s">
        <v>32</v>
      </c>
      <c r="B22" s="25" t="s">
        <v>33</v>
      </c>
      <c r="C22" s="9">
        <v>0</v>
      </c>
      <c r="D22" s="10">
        <v>28207.5</v>
      </c>
      <c r="E22" s="39">
        <v>28207.5</v>
      </c>
      <c r="F22" s="43">
        <v>0</v>
      </c>
      <c r="G22" s="122">
        <v>0</v>
      </c>
      <c r="H22" s="139">
        <f t="shared" si="0"/>
        <v>0</v>
      </c>
    </row>
    <row r="23" spans="1:9" ht="16.5" thickBot="1" x14ac:dyDescent="0.3">
      <c r="A23" s="17" t="s">
        <v>92</v>
      </c>
      <c r="B23" s="27"/>
      <c r="C23" s="17">
        <f t="shared" ref="C23:H23" si="1">SUM(C7:C22)</f>
        <v>28116309.100000001</v>
      </c>
      <c r="D23" s="18">
        <f t="shared" si="1"/>
        <v>31029723.25</v>
      </c>
      <c r="E23" s="27">
        <f t="shared" si="1"/>
        <v>26959556.579999998</v>
      </c>
      <c r="F23" s="45">
        <f t="shared" si="1"/>
        <v>34096500</v>
      </c>
      <c r="G23" s="123">
        <f t="shared" si="1"/>
        <v>34073407</v>
      </c>
      <c r="H23" s="139">
        <f t="shared" si="1"/>
        <v>-23093.000000000022</v>
      </c>
    </row>
    <row r="24" spans="1:9" ht="0.95" customHeight="1" x14ac:dyDescent="0.25">
      <c r="A24" s="13"/>
      <c r="B24" s="13"/>
      <c r="C24" s="1"/>
      <c r="D24" s="1"/>
      <c r="E24" s="1"/>
      <c r="G24" s="124"/>
    </row>
    <row r="25" spans="1:9" x14ac:dyDescent="0.25">
      <c r="A25" s="1"/>
      <c r="B25" s="1"/>
      <c r="C25" s="1"/>
      <c r="D25" s="1"/>
      <c r="E25" s="1"/>
      <c r="G25" s="124"/>
    </row>
    <row r="26" spans="1:9" ht="23.25" thickBot="1" x14ac:dyDescent="0.3">
      <c r="A26" s="52" t="s">
        <v>94</v>
      </c>
      <c r="B26" s="8"/>
      <c r="C26" s="8"/>
      <c r="D26" s="8"/>
      <c r="E26" s="8"/>
      <c r="F26" s="8"/>
      <c r="G26" s="125"/>
    </row>
    <row r="27" spans="1:9" ht="32.25" thickBot="1" x14ac:dyDescent="0.3">
      <c r="A27" s="32" t="s">
        <v>87</v>
      </c>
      <c r="B27" s="34" t="s">
        <v>2</v>
      </c>
      <c r="C27" s="35" t="s">
        <v>85</v>
      </c>
      <c r="D27" s="33" t="s">
        <v>86</v>
      </c>
      <c r="E27" s="37" t="s">
        <v>84</v>
      </c>
      <c r="F27" s="41" t="s">
        <v>91</v>
      </c>
      <c r="G27" s="126" t="s">
        <v>99</v>
      </c>
      <c r="H27" s="139" t="s">
        <v>180</v>
      </c>
    </row>
    <row r="28" spans="1:9" ht="63" x14ac:dyDescent="0.25">
      <c r="A28" s="19" t="s">
        <v>34</v>
      </c>
      <c r="B28" s="24" t="s">
        <v>35</v>
      </c>
      <c r="C28" s="19">
        <v>0</v>
      </c>
      <c r="D28" s="20">
        <v>11158</v>
      </c>
      <c r="E28" s="38">
        <v>11158</v>
      </c>
      <c r="F28" s="42">
        <v>10000</v>
      </c>
      <c r="G28" s="120">
        <v>10000</v>
      </c>
      <c r="H28" s="139">
        <f>G28-F28</f>
        <v>0</v>
      </c>
    </row>
    <row r="29" spans="1:9" x14ac:dyDescent="0.25">
      <c r="A29" s="9" t="s">
        <v>36</v>
      </c>
      <c r="B29" s="25" t="s">
        <v>37</v>
      </c>
      <c r="C29" s="9">
        <v>1200000</v>
      </c>
      <c r="D29" s="10">
        <v>1068842</v>
      </c>
      <c r="E29" s="39">
        <v>397556.39</v>
      </c>
      <c r="F29" s="43">
        <v>600000</v>
      </c>
      <c r="G29" s="121">
        <f>600000+353320</f>
        <v>953320</v>
      </c>
      <c r="H29" s="139">
        <f t="shared" ref="H29:H66" si="2">G29-F29</f>
        <v>353320</v>
      </c>
      <c r="I29" s="3" t="s">
        <v>189</v>
      </c>
    </row>
    <row r="30" spans="1:9" ht="31.5" x14ac:dyDescent="0.25">
      <c r="A30" s="9" t="s">
        <v>4</v>
      </c>
      <c r="B30" s="25" t="s">
        <v>5</v>
      </c>
      <c r="C30" s="9">
        <v>150000</v>
      </c>
      <c r="D30" s="10">
        <v>270000</v>
      </c>
      <c r="E30" s="39">
        <v>145142.32</v>
      </c>
      <c r="F30" s="43">
        <v>1000000</v>
      </c>
      <c r="G30" s="121">
        <v>1000000</v>
      </c>
      <c r="H30" s="139">
        <f t="shared" si="2"/>
        <v>0</v>
      </c>
    </row>
    <row r="31" spans="1:9" x14ac:dyDescent="0.25">
      <c r="A31" s="9" t="s">
        <v>38</v>
      </c>
      <c r="B31" s="25" t="s">
        <v>39</v>
      </c>
      <c r="C31" s="9">
        <v>900000</v>
      </c>
      <c r="D31" s="10">
        <v>1842726.88</v>
      </c>
      <c r="E31" s="39">
        <v>842582.29</v>
      </c>
      <c r="F31" s="43">
        <v>0</v>
      </c>
      <c r="G31" s="121">
        <v>100000</v>
      </c>
      <c r="H31" s="139">
        <f t="shared" si="2"/>
        <v>100000</v>
      </c>
      <c r="I31" s="3" t="s">
        <v>190</v>
      </c>
    </row>
    <row r="32" spans="1:9" ht="31.5" x14ac:dyDescent="0.25">
      <c r="A32" s="9" t="s">
        <v>40</v>
      </c>
      <c r="B32" s="25" t="s">
        <v>41</v>
      </c>
      <c r="C32" s="9">
        <v>100940</v>
      </c>
      <c r="D32" s="10">
        <v>100940</v>
      </c>
      <c r="E32" s="39">
        <v>50476</v>
      </c>
      <c r="F32" s="43">
        <v>120000</v>
      </c>
      <c r="G32" s="121">
        <v>120000</v>
      </c>
      <c r="H32" s="139">
        <f t="shared" si="2"/>
        <v>0</v>
      </c>
    </row>
    <row r="33" spans="1:14" x14ac:dyDescent="0.25">
      <c r="A33" s="9" t="s">
        <v>6</v>
      </c>
      <c r="B33" s="25" t="s">
        <v>7</v>
      </c>
      <c r="C33" s="9">
        <v>500000</v>
      </c>
      <c r="D33" s="10">
        <v>500000</v>
      </c>
      <c r="E33" s="39">
        <v>20799.900000000001</v>
      </c>
      <c r="F33" s="43">
        <v>700000</v>
      </c>
      <c r="G33" s="121">
        <f>764000+50000</f>
        <v>814000</v>
      </c>
      <c r="H33" s="139">
        <f t="shared" si="2"/>
        <v>114000</v>
      </c>
      <c r="I33" s="3" t="s">
        <v>191</v>
      </c>
    </row>
    <row r="34" spans="1:14" ht="31.5" x14ac:dyDescent="0.25">
      <c r="A34" s="9" t="s">
        <v>8</v>
      </c>
      <c r="B34" s="25" t="s">
        <v>9</v>
      </c>
      <c r="C34" s="9">
        <v>3400000</v>
      </c>
      <c r="D34" s="10">
        <v>3348660</v>
      </c>
      <c r="E34" s="39">
        <v>90026.3</v>
      </c>
      <c r="F34" s="43">
        <v>4412000</v>
      </c>
      <c r="G34" s="121">
        <f>3312000+50000-800000</f>
        <v>2562000</v>
      </c>
      <c r="H34" s="139">
        <f t="shared" si="2"/>
        <v>-1850000</v>
      </c>
      <c r="I34" s="3" t="s">
        <v>192</v>
      </c>
    </row>
    <row r="35" spans="1:14" ht="31.5" x14ac:dyDescent="0.25">
      <c r="A35" s="9" t="s">
        <v>10</v>
      </c>
      <c r="B35" s="25" t="s">
        <v>11</v>
      </c>
      <c r="C35" s="9">
        <v>300000</v>
      </c>
      <c r="D35" s="10">
        <v>146000</v>
      </c>
      <c r="E35" s="39">
        <v>0</v>
      </c>
      <c r="F35" s="43">
        <v>0</v>
      </c>
      <c r="G35" s="121">
        <v>0</v>
      </c>
      <c r="H35" s="139">
        <f t="shared" si="2"/>
        <v>0</v>
      </c>
    </row>
    <row r="36" spans="1:14" x14ac:dyDescent="0.25">
      <c r="A36" s="9" t="s">
        <v>42</v>
      </c>
      <c r="B36" s="25" t="s">
        <v>43</v>
      </c>
      <c r="C36" s="9">
        <v>1300000</v>
      </c>
      <c r="D36" s="10">
        <v>2004900.3</v>
      </c>
      <c r="E36" s="39">
        <v>1420824.3</v>
      </c>
      <c r="F36" s="43">
        <v>1400000</v>
      </c>
      <c r="G36" s="121">
        <v>1400000</v>
      </c>
      <c r="H36" s="139">
        <f t="shared" si="2"/>
        <v>0</v>
      </c>
    </row>
    <row r="37" spans="1:14" x14ac:dyDescent="0.25">
      <c r="A37" s="9" t="s">
        <v>44</v>
      </c>
      <c r="B37" s="25" t="s">
        <v>45</v>
      </c>
      <c r="C37" s="9">
        <v>4583000</v>
      </c>
      <c r="D37" s="10">
        <v>7583000</v>
      </c>
      <c r="E37" s="39">
        <v>8774250.2400000002</v>
      </c>
      <c r="F37" s="43">
        <f>1510000+4500000+1500000</f>
        <v>7510000</v>
      </c>
      <c r="G37" s="121">
        <f>4500000+770000+1200000+414486+150000</f>
        <v>7034486</v>
      </c>
      <c r="H37" s="139">
        <f t="shared" si="2"/>
        <v>-475514</v>
      </c>
      <c r="I37" s="3" t="s">
        <v>193</v>
      </c>
    </row>
    <row r="38" spans="1:14" x14ac:dyDescent="0.25">
      <c r="A38" s="9" t="s">
        <v>12</v>
      </c>
      <c r="B38" s="25" t="s">
        <v>13</v>
      </c>
      <c r="C38" s="9">
        <v>6000</v>
      </c>
      <c r="D38" s="10">
        <v>6000</v>
      </c>
      <c r="E38" s="39">
        <v>1600</v>
      </c>
      <c r="F38" s="43">
        <v>6000</v>
      </c>
      <c r="G38" s="121">
        <v>6000</v>
      </c>
      <c r="H38" s="139">
        <f t="shared" si="2"/>
        <v>0</v>
      </c>
    </row>
    <row r="39" spans="1:14" x14ac:dyDescent="0.25">
      <c r="A39" s="9" t="s">
        <v>46</v>
      </c>
      <c r="B39" s="25" t="s">
        <v>47</v>
      </c>
      <c r="C39" s="9">
        <v>40000</v>
      </c>
      <c r="D39" s="10">
        <v>40000</v>
      </c>
      <c r="E39" s="39">
        <v>0</v>
      </c>
      <c r="F39" s="43">
        <v>40000</v>
      </c>
      <c r="G39" s="121">
        <v>40000</v>
      </c>
      <c r="H39" s="139">
        <f t="shared" si="2"/>
        <v>0</v>
      </c>
    </row>
    <row r="40" spans="1:14" ht="63" x14ac:dyDescent="0.25">
      <c r="A40" s="9" t="s">
        <v>48</v>
      </c>
      <c r="B40" s="25" t="s">
        <v>49</v>
      </c>
      <c r="C40" s="9">
        <v>100000</v>
      </c>
      <c r="D40" s="10">
        <v>100000</v>
      </c>
      <c r="E40" s="39">
        <v>0</v>
      </c>
      <c r="F40" s="43">
        <v>0</v>
      </c>
      <c r="G40" s="121">
        <v>0</v>
      </c>
      <c r="H40" s="139">
        <f t="shared" si="2"/>
        <v>0</v>
      </c>
    </row>
    <row r="41" spans="1:14" ht="31.5" x14ac:dyDescent="0.25">
      <c r="A41" s="9" t="s">
        <v>50</v>
      </c>
      <c r="B41" s="25" t="s">
        <v>51</v>
      </c>
      <c r="C41" s="9">
        <v>100000</v>
      </c>
      <c r="D41" s="10">
        <v>100000</v>
      </c>
      <c r="E41" s="39">
        <v>53254.85</v>
      </c>
      <c r="F41" s="43">
        <v>100000</v>
      </c>
      <c r="G41" s="121">
        <v>100000</v>
      </c>
      <c r="H41" s="139">
        <f t="shared" si="2"/>
        <v>0</v>
      </c>
    </row>
    <row r="42" spans="1:14" ht="31.5" x14ac:dyDescent="0.25">
      <c r="A42" s="9" t="s">
        <v>52</v>
      </c>
      <c r="B42" s="25" t="s">
        <v>53</v>
      </c>
      <c r="C42" s="9">
        <v>100000</v>
      </c>
      <c r="D42" s="10">
        <v>100000</v>
      </c>
      <c r="E42" s="39">
        <v>85808</v>
      </c>
      <c r="F42" s="43">
        <v>100000</v>
      </c>
      <c r="G42" s="121">
        <v>100000</v>
      </c>
      <c r="H42" s="139">
        <f t="shared" si="2"/>
        <v>0</v>
      </c>
    </row>
    <row r="43" spans="1:14" ht="31.5" x14ac:dyDescent="0.25">
      <c r="A43" s="9" t="s">
        <v>54</v>
      </c>
      <c r="B43" s="25" t="s">
        <v>55</v>
      </c>
      <c r="C43" s="9">
        <v>30000</v>
      </c>
      <c r="D43" s="10">
        <v>30000</v>
      </c>
      <c r="E43" s="39">
        <v>1300</v>
      </c>
      <c r="F43" s="43">
        <v>30000</v>
      </c>
      <c r="G43" s="121">
        <v>30000</v>
      </c>
      <c r="H43" s="139">
        <f t="shared" si="2"/>
        <v>0</v>
      </c>
    </row>
    <row r="44" spans="1:14" x14ac:dyDescent="0.25">
      <c r="A44" s="9" t="s">
        <v>56</v>
      </c>
      <c r="B44" s="25" t="s">
        <v>57</v>
      </c>
      <c r="C44" s="9">
        <v>300000</v>
      </c>
      <c r="D44" s="10">
        <v>300000</v>
      </c>
      <c r="E44" s="39">
        <v>240805.2</v>
      </c>
      <c r="F44" s="43">
        <v>300000</v>
      </c>
      <c r="G44" s="121">
        <v>300000</v>
      </c>
      <c r="H44" s="139">
        <f t="shared" si="2"/>
        <v>0</v>
      </c>
    </row>
    <row r="45" spans="1:14" ht="31.5" x14ac:dyDescent="0.25">
      <c r="A45" s="9" t="s">
        <v>58</v>
      </c>
      <c r="B45" s="25" t="s">
        <v>59</v>
      </c>
      <c r="C45" s="9">
        <v>50000</v>
      </c>
      <c r="D45" s="10">
        <v>50000</v>
      </c>
      <c r="E45" s="39">
        <v>0</v>
      </c>
      <c r="F45" s="43">
        <v>50000</v>
      </c>
      <c r="G45" s="121">
        <v>50000</v>
      </c>
      <c r="H45" s="139">
        <f t="shared" si="2"/>
        <v>0</v>
      </c>
      <c r="N45" s="53"/>
    </row>
    <row r="46" spans="1:14" ht="31.5" x14ac:dyDescent="0.25">
      <c r="A46" s="9" t="s">
        <v>14</v>
      </c>
      <c r="B46" s="25" t="s">
        <v>15</v>
      </c>
      <c r="C46" s="9">
        <v>50000</v>
      </c>
      <c r="D46" s="10">
        <v>263000</v>
      </c>
      <c r="E46" s="39">
        <v>281736.83</v>
      </c>
      <c r="F46" s="43">
        <v>300000</v>
      </c>
      <c r="G46" s="121">
        <v>300000</v>
      </c>
      <c r="H46" s="139">
        <f t="shared" si="2"/>
        <v>0</v>
      </c>
    </row>
    <row r="47" spans="1:14" x14ac:dyDescent="0.25">
      <c r="A47" s="9" t="s">
        <v>16</v>
      </c>
      <c r="B47" s="25" t="s">
        <v>17</v>
      </c>
      <c r="C47" s="9">
        <v>1700000</v>
      </c>
      <c r="D47" s="10">
        <v>1527000</v>
      </c>
      <c r="E47" s="39">
        <v>908040.93</v>
      </c>
      <c r="F47" s="43">
        <v>500000</v>
      </c>
      <c r="G47" s="121">
        <v>800000</v>
      </c>
      <c r="H47" s="139">
        <f t="shared" si="2"/>
        <v>300000</v>
      </c>
      <c r="I47" s="3" t="s">
        <v>193</v>
      </c>
    </row>
    <row r="48" spans="1:14" x14ac:dyDescent="0.25">
      <c r="A48" s="9" t="s">
        <v>60</v>
      </c>
      <c r="B48" s="25" t="s">
        <v>61</v>
      </c>
      <c r="C48" s="9">
        <v>300000</v>
      </c>
      <c r="D48" s="10">
        <v>390000</v>
      </c>
      <c r="E48" s="39">
        <v>385379.56</v>
      </c>
      <c r="F48" s="43">
        <f>350000+4620000</f>
        <v>4970000</v>
      </c>
      <c r="G48" s="121">
        <f>350000+4620000</f>
        <v>4970000</v>
      </c>
      <c r="H48" s="139">
        <f t="shared" si="2"/>
        <v>0</v>
      </c>
    </row>
    <row r="49" spans="1:9" x14ac:dyDescent="0.25">
      <c r="A49" s="9" t="s">
        <v>62</v>
      </c>
      <c r="B49" s="25" t="s">
        <v>63</v>
      </c>
      <c r="C49" s="9">
        <v>0</v>
      </c>
      <c r="D49" s="10">
        <v>48314</v>
      </c>
      <c r="E49" s="39">
        <v>48314</v>
      </c>
      <c r="F49" s="43">
        <v>230000</v>
      </c>
      <c r="G49" s="121">
        <v>230000</v>
      </c>
      <c r="H49" s="139">
        <f t="shared" si="2"/>
        <v>0</v>
      </c>
    </row>
    <row r="50" spans="1:9" x14ac:dyDescent="0.25">
      <c r="A50" s="9" t="s">
        <v>64</v>
      </c>
      <c r="B50" s="25" t="s">
        <v>65</v>
      </c>
      <c r="C50" s="9">
        <v>800000</v>
      </c>
      <c r="D50" s="10">
        <v>690000</v>
      </c>
      <c r="E50" s="39">
        <v>482917.72</v>
      </c>
      <c r="F50" s="43">
        <v>2000000</v>
      </c>
      <c r="G50" s="121">
        <v>2000000</v>
      </c>
      <c r="H50" s="139">
        <f t="shared" si="2"/>
        <v>0</v>
      </c>
    </row>
    <row r="51" spans="1:9" ht="31.5" x14ac:dyDescent="0.25">
      <c r="A51" s="9" t="s">
        <v>18</v>
      </c>
      <c r="B51" s="25" t="s">
        <v>19</v>
      </c>
      <c r="C51" s="9">
        <v>5000</v>
      </c>
      <c r="D51" s="10">
        <v>5000</v>
      </c>
      <c r="E51" s="39">
        <v>0</v>
      </c>
      <c r="F51" s="43">
        <v>5000</v>
      </c>
      <c r="G51" s="121">
        <v>5000</v>
      </c>
      <c r="H51" s="139">
        <f t="shared" si="2"/>
        <v>0</v>
      </c>
    </row>
    <row r="52" spans="1:9" ht="31.5" x14ac:dyDescent="0.25">
      <c r="A52" s="9" t="s">
        <v>66</v>
      </c>
      <c r="B52" s="25" t="s">
        <v>67</v>
      </c>
      <c r="C52" s="9">
        <v>60000</v>
      </c>
      <c r="D52" s="10">
        <v>233714</v>
      </c>
      <c r="E52" s="39">
        <v>233714</v>
      </c>
      <c r="F52" s="43">
        <f>D52*1.18</f>
        <v>275782.51999999996</v>
      </c>
      <c r="G52" s="121">
        <f>E52*1.18</f>
        <v>275782.51999999996</v>
      </c>
      <c r="H52" s="139">
        <f t="shared" si="2"/>
        <v>0</v>
      </c>
      <c r="I52" s="3" t="s">
        <v>196</v>
      </c>
    </row>
    <row r="53" spans="1:9" ht="31.5" x14ac:dyDescent="0.25">
      <c r="A53" s="9" t="s">
        <v>20</v>
      </c>
      <c r="B53" s="25" t="s">
        <v>21</v>
      </c>
      <c r="C53" s="9">
        <v>1200000</v>
      </c>
      <c r="D53" s="10">
        <v>997972</v>
      </c>
      <c r="E53" s="39">
        <v>958455.97</v>
      </c>
      <c r="F53" s="43">
        <f t="shared" ref="F53:F55" si="3">D53*1.18</f>
        <v>1177606.96</v>
      </c>
      <c r="G53" s="121">
        <f>(117116+1153241.54)*1.18</f>
        <v>1499021.8972</v>
      </c>
      <c r="H53" s="139">
        <f t="shared" si="2"/>
        <v>321414.93720000004</v>
      </c>
      <c r="I53" s="3" t="s">
        <v>197</v>
      </c>
    </row>
    <row r="54" spans="1:9" ht="47.25" x14ac:dyDescent="0.25">
      <c r="A54" s="9" t="s">
        <v>68</v>
      </c>
      <c r="B54" s="25" t="s">
        <v>69</v>
      </c>
      <c r="C54" s="9">
        <v>500000</v>
      </c>
      <c r="D54" s="10">
        <v>500000</v>
      </c>
      <c r="E54" s="39">
        <v>554145.5</v>
      </c>
      <c r="F54" s="43">
        <f t="shared" si="3"/>
        <v>590000</v>
      </c>
      <c r="G54" s="121">
        <f>701423.06*1.18</f>
        <v>827679.2108</v>
      </c>
      <c r="H54" s="139">
        <f t="shared" si="2"/>
        <v>237679.2108</v>
      </c>
      <c r="I54" s="3" t="s">
        <v>197</v>
      </c>
    </row>
    <row r="55" spans="1:9" ht="31.5" x14ac:dyDescent="0.25">
      <c r="A55" s="9" t="s">
        <v>22</v>
      </c>
      <c r="B55" s="25" t="s">
        <v>23</v>
      </c>
      <c r="C55" s="9">
        <v>330000</v>
      </c>
      <c r="D55" s="10">
        <v>330000</v>
      </c>
      <c r="E55" s="39">
        <v>224502.23</v>
      </c>
      <c r="F55" s="43">
        <f t="shared" si="3"/>
        <v>389400</v>
      </c>
      <c r="G55" s="121">
        <f>236823*1.18</f>
        <v>279451.14</v>
      </c>
      <c r="H55" s="139">
        <f t="shared" si="2"/>
        <v>-109948.85999999999</v>
      </c>
      <c r="I55" s="3" t="s">
        <v>198</v>
      </c>
    </row>
    <row r="56" spans="1:9" ht="31.5" x14ac:dyDescent="0.25">
      <c r="A56" s="9" t="s">
        <v>26</v>
      </c>
      <c r="B56" s="25" t="s">
        <v>27</v>
      </c>
      <c r="C56" s="9">
        <v>3500000</v>
      </c>
      <c r="D56" s="10">
        <v>3501593.2</v>
      </c>
      <c r="E56" s="39">
        <v>2493508.36</v>
      </c>
      <c r="F56" s="43">
        <v>3000000</v>
      </c>
      <c r="G56" s="121">
        <v>3000000</v>
      </c>
      <c r="H56" s="139">
        <f t="shared" si="2"/>
        <v>0</v>
      </c>
    </row>
    <row r="57" spans="1:9" ht="31.5" x14ac:dyDescent="0.25">
      <c r="A57" s="9" t="s">
        <v>70</v>
      </c>
      <c r="B57" s="25" t="s">
        <v>71</v>
      </c>
      <c r="C57" s="9">
        <v>0</v>
      </c>
      <c r="D57" s="10">
        <v>16000</v>
      </c>
      <c r="E57" s="39">
        <v>16000</v>
      </c>
      <c r="F57" s="43">
        <v>0</v>
      </c>
      <c r="G57" s="121">
        <v>0</v>
      </c>
      <c r="H57" s="139">
        <f t="shared" si="2"/>
        <v>0</v>
      </c>
    </row>
    <row r="58" spans="1:9" ht="47.25" x14ac:dyDescent="0.25">
      <c r="A58" s="9" t="s">
        <v>72</v>
      </c>
      <c r="B58" s="25" t="s">
        <v>73</v>
      </c>
      <c r="C58" s="9">
        <v>20000</v>
      </c>
      <c r="D58" s="10">
        <v>4000</v>
      </c>
      <c r="E58" s="39">
        <v>0</v>
      </c>
      <c r="F58" s="43">
        <v>0</v>
      </c>
      <c r="G58" s="121">
        <v>0</v>
      </c>
      <c r="H58" s="139">
        <f t="shared" si="2"/>
        <v>0</v>
      </c>
    </row>
    <row r="59" spans="1:9" x14ac:dyDescent="0.25">
      <c r="A59" s="9" t="s">
        <v>74</v>
      </c>
      <c r="B59" s="25" t="s">
        <v>75</v>
      </c>
      <c r="C59" s="9">
        <v>30000</v>
      </c>
      <c r="D59" s="10">
        <v>30000</v>
      </c>
      <c r="E59" s="39">
        <v>0</v>
      </c>
      <c r="F59" s="43">
        <v>30000</v>
      </c>
      <c r="G59" s="121">
        <v>30000</v>
      </c>
      <c r="H59" s="139">
        <f t="shared" si="2"/>
        <v>0</v>
      </c>
    </row>
    <row r="60" spans="1:9" ht="31.5" x14ac:dyDescent="0.25">
      <c r="A60" s="9" t="s">
        <v>76</v>
      </c>
      <c r="B60" s="25" t="s">
        <v>77</v>
      </c>
      <c r="C60" s="9">
        <v>300000</v>
      </c>
      <c r="D60" s="10">
        <v>300000</v>
      </c>
      <c r="E60" s="39">
        <v>262121.06</v>
      </c>
      <c r="F60" s="43">
        <f>1055000+200000</f>
        <v>1255000</v>
      </c>
      <c r="G60" s="121">
        <f>1055000+200000</f>
        <v>1255000</v>
      </c>
      <c r="H60" s="139">
        <f t="shared" si="2"/>
        <v>0</v>
      </c>
    </row>
    <row r="61" spans="1:9" x14ac:dyDescent="0.25">
      <c r="A61" s="9" t="s">
        <v>78</v>
      </c>
      <c r="B61" s="25" t="s">
        <v>79</v>
      </c>
      <c r="C61" s="9">
        <v>1200000</v>
      </c>
      <c r="D61" s="10">
        <v>1200000</v>
      </c>
      <c r="E61" s="39">
        <v>1026414</v>
      </c>
      <c r="F61" s="43">
        <v>1500000</v>
      </c>
      <c r="G61" s="121">
        <v>1500000</v>
      </c>
      <c r="H61" s="139">
        <f t="shared" si="2"/>
        <v>0</v>
      </c>
    </row>
    <row r="62" spans="1:9" x14ac:dyDescent="0.25">
      <c r="A62" s="9" t="s">
        <v>80</v>
      </c>
      <c r="B62" s="25" t="s">
        <v>81</v>
      </c>
      <c r="C62" s="9">
        <v>35000</v>
      </c>
      <c r="D62" s="10">
        <v>48000</v>
      </c>
      <c r="E62" s="39">
        <v>48000</v>
      </c>
      <c r="F62" s="43">
        <v>0</v>
      </c>
      <c r="G62" s="121">
        <v>0</v>
      </c>
      <c r="H62" s="139">
        <f t="shared" si="2"/>
        <v>0</v>
      </c>
    </row>
    <row r="63" spans="1:9" x14ac:dyDescent="0.25">
      <c r="A63" s="9" t="s">
        <v>28</v>
      </c>
      <c r="B63" s="25" t="s">
        <v>29</v>
      </c>
      <c r="C63" s="9">
        <v>5000000</v>
      </c>
      <c r="D63" s="10">
        <v>5239416.5</v>
      </c>
      <c r="E63" s="39">
        <v>3543934.46</v>
      </c>
      <c r="F63" s="43">
        <f>5000000+2666666</f>
        <v>7666666</v>
      </c>
      <c r="G63" s="121">
        <f>5000000+2813333+500000</f>
        <v>8313333</v>
      </c>
      <c r="H63" s="139">
        <f>G63-F63</f>
        <v>646667</v>
      </c>
      <c r="I63" s="3" t="s">
        <v>199</v>
      </c>
    </row>
    <row r="64" spans="1:9" ht="31.5" x14ac:dyDescent="0.25">
      <c r="A64" s="9" t="s">
        <v>30</v>
      </c>
      <c r="B64" s="25" t="s">
        <v>31</v>
      </c>
      <c r="C64" s="9">
        <v>100000</v>
      </c>
      <c r="D64" s="10">
        <v>173500</v>
      </c>
      <c r="E64" s="39">
        <v>0</v>
      </c>
      <c r="F64" s="43">
        <v>0</v>
      </c>
      <c r="G64" s="121">
        <v>0</v>
      </c>
      <c r="H64" s="139">
        <f t="shared" si="2"/>
        <v>0</v>
      </c>
    </row>
    <row r="65" spans="1:9" ht="31.5" x14ac:dyDescent="0.25">
      <c r="A65" s="9" t="s">
        <v>82</v>
      </c>
      <c r="B65" s="25" t="s">
        <v>83</v>
      </c>
      <c r="C65" s="9">
        <v>90000</v>
      </c>
      <c r="D65" s="10">
        <v>367267</v>
      </c>
      <c r="E65" s="39">
        <v>362106</v>
      </c>
      <c r="F65" s="43">
        <v>400000</v>
      </c>
      <c r="G65" s="121">
        <v>400000</v>
      </c>
      <c r="H65" s="139">
        <f t="shared" si="2"/>
        <v>0</v>
      </c>
    </row>
    <row r="66" spans="1:9" ht="32.25" thickBot="1" x14ac:dyDescent="0.3">
      <c r="A66" s="21" t="s">
        <v>32</v>
      </c>
      <c r="B66" s="26" t="s">
        <v>33</v>
      </c>
      <c r="C66" s="21">
        <v>0</v>
      </c>
      <c r="D66" s="22">
        <v>28207.5</v>
      </c>
      <c r="E66" s="40">
        <v>28207.5</v>
      </c>
      <c r="F66" s="44">
        <v>0</v>
      </c>
      <c r="G66" s="122">
        <v>0</v>
      </c>
      <c r="H66" s="139">
        <f t="shared" si="2"/>
        <v>0</v>
      </c>
    </row>
    <row r="67" spans="1:9" ht="16.5" thickBot="1" x14ac:dyDescent="0.3">
      <c r="A67" s="17" t="s">
        <v>93</v>
      </c>
      <c r="B67" s="27"/>
      <c r="C67" s="17">
        <f t="shared" ref="C67:H67" si="4">SUM(C28:C66)</f>
        <v>28379940</v>
      </c>
      <c r="D67" s="18">
        <f t="shared" si="4"/>
        <v>33495211.379999999</v>
      </c>
      <c r="E67" s="27">
        <f t="shared" si="4"/>
        <v>23993081.91</v>
      </c>
      <c r="F67" s="45">
        <f t="shared" si="4"/>
        <v>40667455.480000004</v>
      </c>
      <c r="G67" s="123">
        <f t="shared" si="4"/>
        <v>40305073.767999999</v>
      </c>
      <c r="H67" s="139">
        <f t="shared" si="4"/>
        <v>-362381.71199999994</v>
      </c>
    </row>
    <row r="68" spans="1:9" ht="16.5" thickBot="1" x14ac:dyDescent="0.3">
      <c r="A68" s="1"/>
      <c r="B68" s="1"/>
      <c r="C68" s="1"/>
      <c r="D68" s="1"/>
      <c r="E68" s="1"/>
    </row>
    <row r="69" spans="1:9" ht="16.5" thickBot="1" x14ac:dyDescent="0.3">
      <c r="A69" s="141" t="s">
        <v>95</v>
      </c>
      <c r="B69" s="142"/>
      <c r="C69" s="142"/>
      <c r="D69" s="142"/>
      <c r="E69" s="142"/>
      <c r="F69" s="143"/>
      <c r="G69" s="54"/>
    </row>
    <row r="70" spans="1:9" ht="16.5" thickBot="1" x14ac:dyDescent="0.3">
      <c r="A70" s="146" t="s">
        <v>97</v>
      </c>
      <c r="B70" s="147"/>
      <c r="C70" s="55">
        <f>C67</f>
        <v>28379940</v>
      </c>
      <c r="D70" s="55">
        <f t="shared" ref="D70:G70" si="5">D67</f>
        <v>33495211.379999999</v>
      </c>
      <c r="E70" s="55">
        <f t="shared" si="5"/>
        <v>23993081.91</v>
      </c>
      <c r="F70" s="55">
        <f t="shared" si="5"/>
        <v>40667455.480000004</v>
      </c>
      <c r="G70" s="127">
        <f t="shared" si="5"/>
        <v>40305073.767999999</v>
      </c>
    </row>
    <row r="71" spans="1:9" ht="16.5" thickBot="1" x14ac:dyDescent="0.3">
      <c r="A71" s="144" t="s">
        <v>96</v>
      </c>
      <c r="B71" s="145"/>
      <c r="C71" s="11">
        <f>C23</f>
        <v>28116309.100000001</v>
      </c>
      <c r="D71" s="11">
        <f t="shared" ref="D71:G71" si="6">D23</f>
        <v>31029723.25</v>
      </c>
      <c r="E71" s="11">
        <f t="shared" si="6"/>
        <v>26959556.579999998</v>
      </c>
      <c r="F71" s="11">
        <f t="shared" si="6"/>
        <v>34096500</v>
      </c>
      <c r="G71" s="128">
        <f t="shared" si="6"/>
        <v>34073407</v>
      </c>
    </row>
    <row r="72" spans="1:9" ht="16.5" thickBot="1" x14ac:dyDescent="0.3">
      <c r="A72" s="50" t="s">
        <v>88</v>
      </c>
      <c r="B72" s="51"/>
      <c r="C72" s="12">
        <f t="shared" ref="C72:F72" si="7">C70-C71</f>
        <v>263630.89999999851</v>
      </c>
      <c r="D72" s="12">
        <f t="shared" si="7"/>
        <v>2465488.129999999</v>
      </c>
      <c r="E72" s="12">
        <f t="shared" si="7"/>
        <v>-2966474.6699999981</v>
      </c>
      <c r="F72" s="12">
        <f t="shared" si="7"/>
        <v>6570955.4800000042</v>
      </c>
      <c r="G72" s="128">
        <f>G70-G71</f>
        <v>6231666.7679999992</v>
      </c>
    </row>
    <row r="73" spans="1:9" x14ac:dyDescent="0.25">
      <c r="A73" s="13"/>
      <c r="B73" s="13"/>
      <c r="C73" s="14"/>
      <c r="D73" s="14" t="s">
        <v>179</v>
      </c>
      <c r="E73" s="3"/>
      <c r="F73" s="14"/>
      <c r="G73" s="129">
        <f>'Stav financí na konci roku 2023'!C16</f>
        <v>8135091.1799999997</v>
      </c>
      <c r="H73" s="139" t="s">
        <v>200</v>
      </c>
      <c r="I73" s="140" t="s">
        <v>201</v>
      </c>
    </row>
    <row r="74" spans="1:9" x14ac:dyDescent="0.25">
      <c r="A74" s="3"/>
      <c r="B74" s="48"/>
      <c r="C74" s="48"/>
      <c r="D74" s="48" t="s">
        <v>180</v>
      </c>
      <c r="E74" s="48"/>
      <c r="F74" s="49"/>
      <c r="G74" s="130">
        <f>G73-G72</f>
        <v>1903424.4120000005</v>
      </c>
    </row>
    <row r="75" spans="1:9" x14ac:dyDescent="0.25">
      <c r="A75" s="14" t="s">
        <v>89</v>
      </c>
      <c r="B75" s="1"/>
      <c r="C75" s="1"/>
      <c r="D75" s="1"/>
      <c r="E75" s="1"/>
    </row>
    <row r="76" spans="1:9" x14ac:dyDescent="0.25">
      <c r="A76" s="1"/>
      <c r="B76" s="1"/>
      <c r="C76" s="1"/>
      <c r="D76" s="1"/>
      <c r="E76" s="1"/>
    </row>
    <row r="77" spans="1:9" x14ac:dyDescent="0.25">
      <c r="A77" s="1"/>
      <c r="B77" s="1"/>
      <c r="C77" s="1"/>
      <c r="D77" s="1"/>
      <c r="E77" s="1"/>
    </row>
  </sheetData>
  <mergeCells count="3">
    <mergeCell ref="A69:F69"/>
    <mergeCell ref="A71:B71"/>
    <mergeCell ref="A70:B70"/>
  </mergeCells>
  <conditionalFormatting sqref="G7">
    <cfRule type="cellIs" dxfId="2" priority="3" operator="notEqual">
      <formula>$F$7</formula>
    </cfRule>
  </conditionalFormatting>
  <conditionalFormatting sqref="G8:G22">
    <cfRule type="cellIs" dxfId="1" priority="2" operator="notEqual">
      <formula>F8</formula>
    </cfRule>
  </conditionalFormatting>
  <conditionalFormatting sqref="G28:G66">
    <cfRule type="cellIs" dxfId="0" priority="1" operator="notEqual">
      <formula>F28</formula>
    </cfRule>
  </conditionalFormatting>
  <pageMargins left="0" right="0" top="0" bottom="0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BB31D-C16C-47FA-9A0A-F4E3AA3A15A7}">
  <dimension ref="B1:N18"/>
  <sheetViews>
    <sheetView workbookViewId="0">
      <selection activeCell="E16" sqref="E16"/>
    </sheetView>
  </sheetViews>
  <sheetFormatPr defaultRowHeight="15" x14ac:dyDescent="0.25"/>
  <cols>
    <col min="2" max="2" width="33.85546875" customWidth="1"/>
    <col min="3" max="3" width="15.42578125" bestFit="1" customWidth="1"/>
    <col min="7" max="8" width="14" bestFit="1" customWidth="1"/>
    <col min="9" max="9" width="15.42578125" bestFit="1" customWidth="1"/>
    <col min="11" max="11" width="20" customWidth="1"/>
  </cols>
  <sheetData>
    <row r="1" spans="2:14" ht="15.75" thickBot="1" x14ac:dyDescent="0.3"/>
    <row r="2" spans="2:14" x14ac:dyDescent="0.25">
      <c r="B2" s="102" t="s">
        <v>185</v>
      </c>
      <c r="C2" s="103"/>
    </row>
    <row r="3" spans="2:14" x14ac:dyDescent="0.25">
      <c r="B3" s="104" t="s">
        <v>166</v>
      </c>
      <c r="C3" s="131">
        <v>4636539.24</v>
      </c>
      <c r="D3" t="s">
        <v>167</v>
      </c>
    </row>
    <row r="4" spans="2:14" x14ac:dyDescent="0.25">
      <c r="B4" s="104" t="s">
        <v>168</v>
      </c>
      <c r="C4" s="131">
        <v>1385029.94</v>
      </c>
    </row>
    <row r="5" spans="2:14" x14ac:dyDescent="0.25">
      <c r="B5" s="104" t="s">
        <v>169</v>
      </c>
      <c r="C5" s="132">
        <v>0</v>
      </c>
    </row>
    <row r="6" spans="2:14" ht="15.75" thickBot="1" x14ac:dyDescent="0.3">
      <c r="B6" s="109" t="s">
        <v>170</v>
      </c>
      <c r="C6" s="133">
        <f>C4+C3</f>
        <v>6021569.1799999997</v>
      </c>
    </row>
    <row r="7" spans="2:14" ht="15.75" thickBot="1" x14ac:dyDescent="0.3">
      <c r="B7" s="58"/>
      <c r="C7" s="134"/>
      <c r="F7" t="s">
        <v>176</v>
      </c>
      <c r="H7" s="97">
        <v>3959277.77</v>
      </c>
      <c r="N7" s="97"/>
    </row>
    <row r="8" spans="2:14" ht="15.75" thickBot="1" x14ac:dyDescent="0.3">
      <c r="B8" s="106" t="s">
        <v>171</v>
      </c>
      <c r="C8" s="135"/>
      <c r="F8" t="s">
        <v>177</v>
      </c>
    </row>
    <row r="9" spans="2:14" ht="15.75" thickBot="1" x14ac:dyDescent="0.3">
      <c r="B9" s="104" t="s">
        <v>172</v>
      </c>
      <c r="C9" s="131">
        <v>455000</v>
      </c>
      <c r="F9" s="71" t="s">
        <v>165</v>
      </c>
      <c r="G9" s="60" t="s">
        <v>163</v>
      </c>
      <c r="H9" s="60" t="s">
        <v>164</v>
      </c>
      <c r="I9" s="60" t="s">
        <v>98</v>
      </c>
      <c r="J9" s="60"/>
      <c r="K9" s="111"/>
    </row>
    <row r="10" spans="2:14" ht="15.75" thickBot="1" x14ac:dyDescent="0.3">
      <c r="B10" s="105" t="s">
        <v>174</v>
      </c>
      <c r="C10" s="136">
        <f>H10</f>
        <v>1858522</v>
      </c>
      <c r="F10" s="86">
        <v>2023</v>
      </c>
      <c r="G10" s="101">
        <f>5147+131229+1260847+55830+6203+15719+383547</f>
        <v>1858522</v>
      </c>
      <c r="H10" s="117">
        <f>G10</f>
        <v>1858522</v>
      </c>
      <c r="I10" s="110">
        <f t="shared" ref="I10:I11" si="0">G10+H10</f>
        <v>3717044</v>
      </c>
      <c r="J10" s="100">
        <f>G10/H10</f>
        <v>1</v>
      </c>
      <c r="K10" s="89" t="s">
        <v>178</v>
      </c>
    </row>
    <row r="11" spans="2:14" ht="15.75" thickBot="1" x14ac:dyDescent="0.3">
      <c r="B11" s="58"/>
      <c r="C11" s="68"/>
      <c r="F11" s="112">
        <v>2022</v>
      </c>
      <c r="G11" s="98">
        <v>1410000</v>
      </c>
      <c r="H11" s="98">
        <v>1470000</v>
      </c>
      <c r="I11" s="99">
        <f t="shared" si="0"/>
        <v>2880000</v>
      </c>
      <c r="J11" s="81">
        <f>G11/H11</f>
        <v>0.95918367346938771</v>
      </c>
      <c r="K11" s="108"/>
    </row>
    <row r="12" spans="2:14" ht="15.75" thickBot="1" x14ac:dyDescent="0.3">
      <c r="B12" s="107" t="s">
        <v>173</v>
      </c>
      <c r="C12" s="137">
        <f>SUM(C6:C10)</f>
        <v>8335091.1799999997</v>
      </c>
      <c r="F12" s="109">
        <v>2021</v>
      </c>
      <c r="G12" s="113">
        <v>1121000</v>
      </c>
      <c r="H12" s="113">
        <v>1268000</v>
      </c>
      <c r="I12" s="114">
        <f>G12+H12</f>
        <v>2389000</v>
      </c>
      <c r="J12" s="115">
        <f>G12/H12</f>
        <v>0.88406940063091488</v>
      </c>
      <c r="K12" s="116"/>
    </row>
    <row r="13" spans="2:14" ht="15.75" thickBot="1" x14ac:dyDescent="0.3">
      <c r="B13" s="58"/>
      <c r="C13" s="134"/>
    </row>
    <row r="14" spans="2:14" ht="15.75" thickBot="1" x14ac:dyDescent="0.3">
      <c r="B14" s="59" t="s">
        <v>175</v>
      </c>
      <c r="C14" s="138">
        <v>200000</v>
      </c>
    </row>
    <row r="15" spans="2:14" ht="15.75" thickBot="1" x14ac:dyDescent="0.3">
      <c r="B15" s="58"/>
      <c r="C15" s="68"/>
    </row>
    <row r="16" spans="2:14" ht="15.75" thickBot="1" x14ac:dyDescent="0.3">
      <c r="B16" s="107" t="s">
        <v>203</v>
      </c>
      <c r="C16" s="137">
        <f>C12-C14</f>
        <v>8135091.1799999997</v>
      </c>
    </row>
    <row r="17" spans="2:3" x14ac:dyDescent="0.25">
      <c r="B17" s="148" t="s">
        <v>202</v>
      </c>
      <c r="C17" s="97">
        <f>6725214+1940218</f>
        <v>8665432</v>
      </c>
    </row>
    <row r="18" spans="2:3" x14ac:dyDescent="0.25">
      <c r="B18" s="148" t="s">
        <v>204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4B34C-E214-437C-94D4-63A769EA823B}">
  <dimension ref="B2:F89"/>
  <sheetViews>
    <sheetView topLeftCell="A59" workbookViewId="0">
      <selection activeCell="H67" sqref="H67"/>
    </sheetView>
  </sheetViews>
  <sheetFormatPr defaultRowHeight="15" x14ac:dyDescent="0.25"/>
  <cols>
    <col min="2" max="2" width="7.7109375" bestFit="1" customWidth="1"/>
    <col min="3" max="3" width="62" customWidth="1"/>
    <col min="4" max="4" width="23.28515625" customWidth="1"/>
    <col min="5" max="5" width="17.42578125" customWidth="1"/>
  </cols>
  <sheetData>
    <row r="2" spans="2:6" x14ac:dyDescent="0.25">
      <c r="B2" s="56"/>
      <c r="C2" s="56" t="s">
        <v>100</v>
      </c>
      <c r="D2" s="57" t="s">
        <v>101</v>
      </c>
      <c r="E2" s="56"/>
    </row>
    <row r="3" spans="2:6" ht="15.75" thickBot="1" x14ac:dyDescent="0.3">
      <c r="B3" s="58"/>
      <c r="C3" s="58"/>
      <c r="D3" s="58"/>
      <c r="E3" s="58"/>
    </row>
    <row r="4" spans="2:6" ht="15.75" thickBot="1" x14ac:dyDescent="0.3">
      <c r="B4" s="59">
        <v>5512</v>
      </c>
      <c r="C4" s="60" t="s">
        <v>77</v>
      </c>
      <c r="D4" s="61"/>
      <c r="E4" s="62"/>
    </row>
    <row r="5" spans="2:6" ht="15.75" thickBot="1" x14ac:dyDescent="0.3">
      <c r="B5" s="63" t="s">
        <v>102</v>
      </c>
      <c r="C5" s="64" t="s">
        <v>103</v>
      </c>
      <c r="D5" s="65">
        <v>1054878</v>
      </c>
      <c r="E5" s="66" t="s">
        <v>104</v>
      </c>
      <c r="F5" s="118" t="s">
        <v>181</v>
      </c>
    </row>
    <row r="6" spans="2:6" ht="15.75" thickBot="1" x14ac:dyDescent="0.3">
      <c r="B6" s="59"/>
      <c r="C6" s="60" t="s">
        <v>98</v>
      </c>
      <c r="D6" s="67">
        <f>SUM(D5:D5)</f>
        <v>1054878</v>
      </c>
      <c r="E6" s="62"/>
    </row>
    <row r="7" spans="2:6" ht="15.75" thickBot="1" x14ac:dyDescent="0.3">
      <c r="B7" s="58"/>
      <c r="C7" s="58"/>
      <c r="D7" s="68"/>
      <c r="E7" s="58"/>
    </row>
    <row r="8" spans="2:6" ht="15.75" thickBot="1" x14ac:dyDescent="0.3">
      <c r="B8" s="59">
        <v>2219</v>
      </c>
      <c r="C8" s="60" t="s">
        <v>5</v>
      </c>
      <c r="D8" s="61"/>
      <c r="E8" s="62"/>
    </row>
    <row r="9" spans="2:6" ht="15.75" thickBot="1" x14ac:dyDescent="0.3">
      <c r="B9" s="63"/>
      <c r="C9" s="64" t="s">
        <v>105</v>
      </c>
      <c r="D9" s="65">
        <v>1000000</v>
      </c>
      <c r="E9" s="66"/>
    </row>
    <row r="10" spans="2:6" ht="15.75" thickBot="1" x14ac:dyDescent="0.3">
      <c r="B10" s="59"/>
      <c r="C10" s="60" t="s">
        <v>98</v>
      </c>
      <c r="D10" s="67">
        <f>SUM(D9:D9)</f>
        <v>1000000</v>
      </c>
      <c r="E10" s="62"/>
    </row>
    <row r="11" spans="2:6" ht="15.75" thickBot="1" x14ac:dyDescent="0.3">
      <c r="B11" s="58"/>
      <c r="C11" s="69"/>
      <c r="D11" s="70"/>
      <c r="E11" s="58"/>
    </row>
    <row r="12" spans="2:6" ht="15.75" thickBot="1" x14ac:dyDescent="0.3">
      <c r="B12" s="71">
        <v>2310</v>
      </c>
      <c r="C12" s="60" t="s">
        <v>7</v>
      </c>
      <c r="D12" s="72"/>
      <c r="E12" s="62"/>
    </row>
    <row r="13" spans="2:6" x14ac:dyDescent="0.25">
      <c r="B13" s="73"/>
      <c r="C13" s="74" t="s">
        <v>106</v>
      </c>
      <c r="D13" s="75">
        <v>290000</v>
      </c>
      <c r="E13" s="76"/>
    </row>
    <row r="14" spans="2:6" x14ac:dyDescent="0.25">
      <c r="B14" s="73"/>
      <c r="C14" s="74" t="s">
        <v>107</v>
      </c>
      <c r="D14" s="75">
        <v>87000</v>
      </c>
      <c r="E14" s="76"/>
    </row>
    <row r="15" spans="2:6" x14ac:dyDescent="0.25">
      <c r="B15" s="73"/>
      <c r="C15" s="74" t="s">
        <v>108</v>
      </c>
      <c r="D15" s="75">
        <v>200000</v>
      </c>
      <c r="E15" s="76"/>
    </row>
    <row r="16" spans="2:6" x14ac:dyDescent="0.25">
      <c r="B16" s="77"/>
      <c r="C16" s="74" t="s">
        <v>109</v>
      </c>
      <c r="D16" s="75">
        <v>100000</v>
      </c>
      <c r="E16" s="78"/>
    </row>
    <row r="17" spans="2:6" ht="15.75" thickBot="1" x14ac:dyDescent="0.3">
      <c r="B17" s="77"/>
      <c r="C17" s="79" t="s">
        <v>110</v>
      </c>
      <c r="D17" s="80">
        <v>87000</v>
      </c>
      <c r="E17" s="78"/>
    </row>
    <row r="18" spans="2:6" ht="15.75" thickBot="1" x14ac:dyDescent="0.3">
      <c r="B18" s="71"/>
      <c r="C18" s="60" t="s">
        <v>98</v>
      </c>
      <c r="D18" s="67">
        <f>SUM(D13:D17)</f>
        <v>764000</v>
      </c>
      <c r="E18" s="62"/>
    </row>
    <row r="19" spans="2:6" ht="15.75" thickBot="1" x14ac:dyDescent="0.3">
      <c r="B19" s="81"/>
      <c r="C19" s="81"/>
      <c r="D19" s="81"/>
      <c r="E19" s="81"/>
    </row>
    <row r="20" spans="2:6" ht="15.75" thickBot="1" x14ac:dyDescent="0.3">
      <c r="B20" s="71">
        <v>2321</v>
      </c>
      <c r="C20" s="60" t="s">
        <v>9</v>
      </c>
      <c r="D20" s="72"/>
      <c r="E20" s="62"/>
    </row>
    <row r="21" spans="2:6" x14ac:dyDescent="0.25">
      <c r="B21" s="63" t="s">
        <v>111</v>
      </c>
      <c r="C21" s="64" t="s">
        <v>112</v>
      </c>
      <c r="D21" s="65">
        <v>1000000</v>
      </c>
      <c r="E21" s="66"/>
    </row>
    <row r="22" spans="2:6" x14ac:dyDescent="0.25">
      <c r="B22" s="73"/>
      <c r="C22" s="74" t="s">
        <v>113</v>
      </c>
      <c r="D22" s="75">
        <v>1500000</v>
      </c>
      <c r="E22" s="76"/>
    </row>
    <row r="23" spans="2:6" x14ac:dyDescent="0.25">
      <c r="B23" s="73"/>
      <c r="C23" s="74"/>
      <c r="D23" s="75"/>
      <c r="E23" s="76"/>
    </row>
    <row r="24" spans="2:6" ht="15.75" thickBot="1" x14ac:dyDescent="0.3">
      <c r="B24" s="73"/>
      <c r="C24" s="74" t="s">
        <v>114</v>
      </c>
      <c r="D24" s="75">
        <v>12000</v>
      </c>
      <c r="E24" s="76"/>
    </row>
    <row r="25" spans="2:6" ht="15.75" thickBot="1" x14ac:dyDescent="0.3">
      <c r="B25" s="71"/>
      <c r="C25" s="60" t="s">
        <v>98</v>
      </c>
      <c r="D25" s="67">
        <f>SUM(D21:D24)</f>
        <v>2512000</v>
      </c>
      <c r="E25" s="62"/>
    </row>
    <row r="26" spans="2:6" ht="15.75" thickBot="1" x14ac:dyDescent="0.3">
      <c r="B26" s="81"/>
      <c r="C26" s="81"/>
      <c r="D26" s="81"/>
      <c r="E26" s="81"/>
    </row>
    <row r="27" spans="2:6" ht="15.75" thickBot="1" x14ac:dyDescent="0.3">
      <c r="B27" s="71">
        <v>3113</v>
      </c>
      <c r="C27" s="60" t="s">
        <v>45</v>
      </c>
      <c r="D27" s="72"/>
      <c r="E27" s="62"/>
    </row>
    <row r="28" spans="2:6" x14ac:dyDescent="0.25">
      <c r="B28" s="82"/>
      <c r="C28" s="64" t="s">
        <v>115</v>
      </c>
      <c r="D28" s="65">
        <v>150000</v>
      </c>
      <c r="E28" s="66"/>
      <c r="F28" t="s">
        <v>183</v>
      </c>
    </row>
    <row r="29" spans="2:6" x14ac:dyDescent="0.25">
      <c r="B29" s="83"/>
      <c r="C29" s="74" t="s">
        <v>116</v>
      </c>
      <c r="D29" s="75">
        <v>770000</v>
      </c>
      <c r="E29" s="76" t="s">
        <v>117</v>
      </c>
      <c r="F29" t="s">
        <v>182</v>
      </c>
    </row>
    <row r="30" spans="2:6" x14ac:dyDescent="0.25">
      <c r="B30" s="83"/>
      <c r="C30" s="74" t="s">
        <v>118</v>
      </c>
      <c r="D30" s="75">
        <v>1200000</v>
      </c>
      <c r="E30" s="76" t="s">
        <v>119</v>
      </c>
    </row>
    <row r="31" spans="2:6" ht="15.75" thickBot="1" x14ac:dyDescent="0.3">
      <c r="B31" s="84"/>
      <c r="C31" s="79" t="s">
        <v>120</v>
      </c>
      <c r="D31" s="85">
        <v>414486</v>
      </c>
      <c r="E31" s="78"/>
    </row>
    <row r="32" spans="2:6" ht="15.75" thickBot="1" x14ac:dyDescent="0.3">
      <c r="B32" s="71"/>
      <c r="C32" s="60" t="s">
        <v>98</v>
      </c>
      <c r="D32" s="72">
        <f>SUM(D28:D31)</f>
        <v>2534486</v>
      </c>
      <c r="E32" s="62"/>
    </row>
    <row r="33" spans="2:5" ht="15.75" thickBot="1" x14ac:dyDescent="0.3">
      <c r="B33" s="81"/>
      <c r="C33" s="81"/>
      <c r="D33" s="81"/>
      <c r="E33" s="81"/>
    </row>
    <row r="34" spans="2:5" ht="15.75" thickBot="1" x14ac:dyDescent="0.3">
      <c r="B34" s="71">
        <v>3631</v>
      </c>
      <c r="C34" s="60" t="s">
        <v>121</v>
      </c>
      <c r="D34" s="72"/>
      <c r="E34" s="62"/>
    </row>
    <row r="35" spans="2:5" x14ac:dyDescent="0.25">
      <c r="B35" s="86"/>
      <c r="C35" s="87" t="s">
        <v>122</v>
      </c>
      <c r="D35" s="88"/>
      <c r="E35" s="89" t="s">
        <v>101</v>
      </c>
    </row>
    <row r="36" spans="2:5" x14ac:dyDescent="0.25">
      <c r="B36" s="83"/>
      <c r="C36" s="74" t="s">
        <v>123</v>
      </c>
      <c r="D36" s="90">
        <v>30000</v>
      </c>
      <c r="E36" s="76" t="s">
        <v>124</v>
      </c>
    </row>
    <row r="37" spans="2:5" x14ac:dyDescent="0.25">
      <c r="B37" s="83"/>
      <c r="C37" s="74" t="s">
        <v>125</v>
      </c>
      <c r="D37" s="90">
        <v>60000</v>
      </c>
      <c r="E37" s="76" t="s">
        <v>126</v>
      </c>
    </row>
    <row r="38" spans="2:5" x14ac:dyDescent="0.25">
      <c r="B38" s="83"/>
      <c r="C38" s="74" t="s">
        <v>127</v>
      </c>
      <c r="D38" s="90">
        <v>40000</v>
      </c>
      <c r="E38" s="76" t="s">
        <v>128</v>
      </c>
    </row>
    <row r="39" spans="2:5" x14ac:dyDescent="0.25">
      <c r="B39" s="83"/>
      <c r="C39" s="74" t="s">
        <v>129</v>
      </c>
      <c r="D39" s="90">
        <v>30000</v>
      </c>
      <c r="E39" s="76" t="s">
        <v>130</v>
      </c>
    </row>
    <row r="40" spans="2:5" x14ac:dyDescent="0.25">
      <c r="B40" s="83"/>
      <c r="C40" s="74" t="s">
        <v>131</v>
      </c>
      <c r="D40" s="90">
        <v>30000</v>
      </c>
      <c r="E40" s="76" t="s">
        <v>132</v>
      </c>
    </row>
    <row r="41" spans="2:5" x14ac:dyDescent="0.25">
      <c r="B41" s="83"/>
      <c r="C41" s="74" t="s">
        <v>133</v>
      </c>
      <c r="D41" s="90">
        <v>30000</v>
      </c>
      <c r="E41" s="76" t="s">
        <v>132</v>
      </c>
    </row>
    <row r="42" spans="2:5" x14ac:dyDescent="0.25">
      <c r="B42" s="83"/>
      <c r="C42" s="74" t="s">
        <v>134</v>
      </c>
      <c r="D42" s="90">
        <v>40000</v>
      </c>
      <c r="E42" s="76" t="s">
        <v>135</v>
      </c>
    </row>
    <row r="43" spans="2:5" x14ac:dyDescent="0.25">
      <c r="B43" s="83"/>
      <c r="C43" s="74" t="s">
        <v>136</v>
      </c>
      <c r="D43" s="90">
        <v>30000</v>
      </c>
      <c r="E43" s="76"/>
    </row>
    <row r="44" spans="2:5" x14ac:dyDescent="0.25">
      <c r="B44" s="83"/>
      <c r="C44" s="91" t="s">
        <v>137</v>
      </c>
      <c r="D44" s="90"/>
      <c r="E44" s="76" t="s">
        <v>138</v>
      </c>
    </row>
    <row r="45" spans="2:5" x14ac:dyDescent="0.25">
      <c r="B45" s="83"/>
      <c r="C45" s="74" t="s">
        <v>123</v>
      </c>
      <c r="D45" s="90">
        <f>8*40000</f>
        <v>320000</v>
      </c>
      <c r="E45" s="76"/>
    </row>
    <row r="46" spans="2:5" x14ac:dyDescent="0.25">
      <c r="B46" s="83"/>
      <c r="C46" s="74" t="s">
        <v>125</v>
      </c>
      <c r="D46" s="90">
        <f>14*40000</f>
        <v>560000</v>
      </c>
      <c r="E46" s="76"/>
    </row>
    <row r="47" spans="2:5" x14ac:dyDescent="0.25">
      <c r="B47" s="83"/>
      <c r="C47" s="74" t="s">
        <v>127</v>
      </c>
      <c r="D47" s="90">
        <f>10*40000</f>
        <v>400000</v>
      </c>
      <c r="E47" s="76"/>
    </row>
    <row r="48" spans="2:5" x14ac:dyDescent="0.25">
      <c r="B48" s="83"/>
      <c r="C48" s="74" t="s">
        <v>129</v>
      </c>
      <c r="D48" s="90">
        <f>8*40000</f>
        <v>320000</v>
      </c>
      <c r="E48" s="76"/>
    </row>
    <row r="49" spans="2:6" x14ac:dyDescent="0.25">
      <c r="B49" s="83"/>
      <c r="C49" s="74" t="s">
        <v>131</v>
      </c>
      <c r="D49" s="90">
        <f>7*40000</f>
        <v>280000</v>
      </c>
      <c r="E49" s="76"/>
    </row>
    <row r="50" spans="2:6" x14ac:dyDescent="0.25">
      <c r="B50" s="83"/>
      <c r="C50" s="74" t="s">
        <v>133</v>
      </c>
      <c r="D50" s="90">
        <f>7*40000</f>
        <v>280000</v>
      </c>
      <c r="E50" s="76"/>
    </row>
    <row r="51" spans="2:6" x14ac:dyDescent="0.25">
      <c r="B51" s="83"/>
      <c r="C51" s="74" t="s">
        <v>134</v>
      </c>
      <c r="D51" s="90">
        <f>8*40000</f>
        <v>320000</v>
      </c>
      <c r="E51" s="76"/>
    </row>
    <row r="52" spans="2:6" x14ac:dyDescent="0.25">
      <c r="B52" s="83"/>
      <c r="C52" s="74" t="s">
        <v>139</v>
      </c>
      <c r="D52" s="90">
        <v>100000</v>
      </c>
      <c r="E52" s="76"/>
    </row>
    <row r="53" spans="2:6" x14ac:dyDescent="0.25">
      <c r="B53" s="83"/>
      <c r="C53" s="74" t="s">
        <v>140</v>
      </c>
      <c r="D53" s="90">
        <f>1550*1000</f>
        <v>1550000</v>
      </c>
      <c r="E53" s="76"/>
    </row>
    <row r="54" spans="2:6" ht="15.75" thickBot="1" x14ac:dyDescent="0.3">
      <c r="B54" s="83"/>
      <c r="C54" s="74" t="s">
        <v>136</v>
      </c>
      <c r="D54" s="90">
        <v>200000</v>
      </c>
      <c r="E54" s="76"/>
    </row>
    <row r="55" spans="2:6" ht="15.75" thickBot="1" x14ac:dyDescent="0.3">
      <c r="B55" s="59"/>
      <c r="C55" s="60" t="s">
        <v>98</v>
      </c>
      <c r="D55" s="72">
        <f>SUM(D36:D54)</f>
        <v>4620000</v>
      </c>
      <c r="E55" s="62"/>
    </row>
    <row r="56" spans="2:6" ht="15.75" thickBot="1" x14ac:dyDescent="0.3">
      <c r="B56" s="81"/>
      <c r="C56" s="81"/>
      <c r="D56" s="81"/>
      <c r="E56" s="81"/>
    </row>
    <row r="57" spans="2:6" ht="15.75" thickBot="1" x14ac:dyDescent="0.3">
      <c r="B57" s="71">
        <v>3635</v>
      </c>
      <c r="C57" s="60" t="s">
        <v>63</v>
      </c>
      <c r="D57" s="92"/>
      <c r="E57" s="62"/>
    </row>
    <row r="58" spans="2:6" ht="15.75" thickBot="1" x14ac:dyDescent="0.3">
      <c r="B58" s="73"/>
      <c r="C58" s="74" t="s">
        <v>141</v>
      </c>
      <c r="D58" s="90">
        <f>157300+60000</f>
        <v>217300</v>
      </c>
      <c r="E58" s="76"/>
    </row>
    <row r="59" spans="2:6" ht="15.75" thickBot="1" x14ac:dyDescent="0.3">
      <c r="B59" s="59"/>
      <c r="C59" s="60" t="s">
        <v>98</v>
      </c>
      <c r="D59" s="67">
        <f>SUM(D58:D58)</f>
        <v>217300</v>
      </c>
      <c r="E59" s="62"/>
    </row>
    <row r="60" spans="2:6" ht="15.75" thickBot="1" x14ac:dyDescent="0.3">
      <c r="B60" s="81"/>
      <c r="C60" s="81"/>
      <c r="D60" s="81"/>
      <c r="E60" s="81"/>
    </row>
    <row r="61" spans="2:6" ht="15.75" thickBot="1" x14ac:dyDescent="0.3">
      <c r="B61" s="71">
        <v>3636</v>
      </c>
      <c r="C61" s="60" t="s">
        <v>65</v>
      </c>
      <c r="D61" s="92"/>
      <c r="E61" s="62"/>
    </row>
    <row r="62" spans="2:6" x14ac:dyDescent="0.25">
      <c r="B62" s="63"/>
      <c r="C62" s="64" t="s">
        <v>142</v>
      </c>
      <c r="D62" s="93">
        <v>725395</v>
      </c>
      <c r="E62" s="66"/>
      <c r="F62" t="s">
        <v>184</v>
      </c>
    </row>
    <row r="63" spans="2:6" x14ac:dyDescent="0.25">
      <c r="B63" s="63"/>
      <c r="C63" s="64" t="s">
        <v>143</v>
      </c>
      <c r="D63" s="93">
        <v>250000</v>
      </c>
      <c r="E63" s="66"/>
    </row>
    <row r="64" spans="2:6" ht="15.75" thickBot="1" x14ac:dyDescent="0.3">
      <c r="B64" s="73"/>
      <c r="C64" s="74" t="s">
        <v>144</v>
      </c>
      <c r="D64" s="90">
        <f>1017000*1</f>
        <v>1017000</v>
      </c>
      <c r="E64" s="76"/>
    </row>
    <row r="65" spans="2:5" ht="15.75" thickBot="1" x14ac:dyDescent="0.3">
      <c r="B65" s="59"/>
      <c r="C65" s="60" t="s">
        <v>98</v>
      </c>
      <c r="D65" s="67">
        <f>SUM(D62:D64)</f>
        <v>1992395</v>
      </c>
      <c r="E65" s="62"/>
    </row>
    <row r="66" spans="2:5" ht="15.75" thickBot="1" x14ac:dyDescent="0.3">
      <c r="B66" s="81"/>
      <c r="C66" s="81"/>
      <c r="D66" s="81"/>
      <c r="E66" s="81"/>
    </row>
    <row r="67" spans="2:5" ht="15.75" thickBot="1" x14ac:dyDescent="0.3">
      <c r="B67" s="94">
        <v>6171</v>
      </c>
      <c r="C67" s="95" t="s">
        <v>145</v>
      </c>
      <c r="D67" s="67">
        <f>42200000/15</f>
        <v>2813333.3333333335</v>
      </c>
      <c r="E67" s="96"/>
    </row>
    <row r="68" spans="2:5" x14ac:dyDescent="0.25">
      <c r="B68" s="74"/>
      <c r="C68" s="74" t="s">
        <v>186</v>
      </c>
      <c r="D68" s="119">
        <v>500000</v>
      </c>
      <c r="E68" s="74"/>
    </row>
    <row r="69" spans="2:5" x14ac:dyDescent="0.25">
      <c r="B69" s="81"/>
      <c r="C69" s="81"/>
      <c r="D69" s="81"/>
      <c r="E69" s="81"/>
    </row>
    <row r="70" spans="2:5" x14ac:dyDescent="0.25">
      <c r="B70" s="81"/>
      <c r="C70" s="81" t="s">
        <v>146</v>
      </c>
      <c r="D70" s="81"/>
      <c r="E70" s="81"/>
    </row>
    <row r="71" spans="2:5" x14ac:dyDescent="0.25">
      <c r="B71" s="81"/>
      <c r="C71" s="81" t="s">
        <v>147</v>
      </c>
      <c r="D71" s="81"/>
      <c r="E71" s="81"/>
    </row>
    <row r="72" spans="2:5" x14ac:dyDescent="0.25">
      <c r="B72" s="81"/>
      <c r="C72" s="81" t="s">
        <v>148</v>
      </c>
      <c r="D72" s="81"/>
      <c r="E72" s="81"/>
    </row>
    <row r="73" spans="2:5" x14ac:dyDescent="0.25">
      <c r="B73" s="81"/>
      <c r="C73" s="81" t="s">
        <v>149</v>
      </c>
      <c r="D73" s="81"/>
      <c r="E73" s="81"/>
    </row>
    <row r="74" spans="2:5" x14ac:dyDescent="0.25">
      <c r="B74" s="81"/>
      <c r="C74" s="81" t="s">
        <v>150</v>
      </c>
      <c r="D74" s="81"/>
      <c r="E74" s="81"/>
    </row>
    <row r="75" spans="2:5" x14ac:dyDescent="0.25">
      <c r="B75" s="81"/>
      <c r="C75" s="81" t="s">
        <v>151</v>
      </c>
      <c r="D75" s="81"/>
      <c r="E75" s="81"/>
    </row>
    <row r="76" spans="2:5" x14ac:dyDescent="0.25">
      <c r="B76" s="81"/>
      <c r="C76" s="81" t="s">
        <v>152</v>
      </c>
      <c r="D76" s="81"/>
      <c r="E76" s="81"/>
    </row>
    <row r="77" spans="2:5" x14ac:dyDescent="0.25">
      <c r="B77" s="81"/>
      <c r="C77" s="81" t="s">
        <v>153</v>
      </c>
      <c r="D77" s="81"/>
      <c r="E77" s="81"/>
    </row>
    <row r="78" spans="2:5" x14ac:dyDescent="0.25">
      <c r="B78" s="81"/>
      <c r="C78" s="81" t="s">
        <v>154</v>
      </c>
      <c r="D78" s="81"/>
      <c r="E78" s="81"/>
    </row>
    <row r="79" spans="2:5" x14ac:dyDescent="0.25">
      <c r="B79" s="81"/>
      <c r="C79" s="81" t="s">
        <v>155</v>
      </c>
      <c r="D79" s="81"/>
      <c r="E79" s="81"/>
    </row>
    <row r="80" spans="2:5" x14ac:dyDescent="0.25">
      <c r="B80" s="81"/>
      <c r="C80" s="81" t="s">
        <v>156</v>
      </c>
      <c r="D80" s="81"/>
      <c r="E80" s="81"/>
    </row>
    <row r="81" spans="2:5" x14ac:dyDescent="0.25">
      <c r="B81" s="81"/>
      <c r="C81" s="81" t="s">
        <v>157</v>
      </c>
      <c r="D81" s="81"/>
      <c r="E81" s="81"/>
    </row>
    <row r="82" spans="2:5" x14ac:dyDescent="0.25">
      <c r="B82" s="81"/>
      <c r="C82" s="81" t="s">
        <v>158</v>
      </c>
      <c r="D82" s="81"/>
      <c r="E82" s="81"/>
    </row>
    <row r="83" spans="2:5" x14ac:dyDescent="0.25">
      <c r="B83" s="81"/>
      <c r="C83" s="81" t="s">
        <v>159</v>
      </c>
      <c r="D83" s="81"/>
      <c r="E83" s="81"/>
    </row>
    <row r="84" spans="2:5" x14ac:dyDescent="0.25">
      <c r="B84" s="81"/>
      <c r="C84" s="81" t="s">
        <v>160</v>
      </c>
      <c r="D84" s="81"/>
      <c r="E84" s="81"/>
    </row>
    <row r="85" spans="2:5" x14ac:dyDescent="0.25">
      <c r="B85" s="81"/>
      <c r="C85" s="81" t="s">
        <v>161</v>
      </c>
      <c r="D85" s="81"/>
      <c r="E85" s="81"/>
    </row>
    <row r="86" spans="2:5" x14ac:dyDescent="0.25">
      <c r="B86" s="81"/>
      <c r="C86" s="81"/>
      <c r="D86" s="81"/>
      <c r="E86" s="81"/>
    </row>
    <row r="87" spans="2:5" x14ac:dyDescent="0.25">
      <c r="B87" s="81"/>
      <c r="C87" s="81"/>
      <c r="D87" s="81"/>
      <c r="E87" s="81"/>
    </row>
    <row r="88" spans="2:5" x14ac:dyDescent="0.25">
      <c r="B88" s="81"/>
      <c r="C88" s="81" t="s">
        <v>162</v>
      </c>
      <c r="D88" s="81"/>
      <c r="E88" s="81"/>
    </row>
    <row r="89" spans="2:5" x14ac:dyDescent="0.25">
      <c r="B89" s="81"/>
      <c r="C89" s="81"/>
      <c r="D89" s="81"/>
      <c r="E89" s="8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F365D4A020E54B827AB826EB362101" ma:contentTypeVersion="13" ma:contentTypeDescription="Vytvoří nový dokument" ma:contentTypeScope="" ma:versionID="cda9ed521361c7d87a4d823d8ed4ba21">
  <xsd:schema xmlns:xsd="http://www.w3.org/2001/XMLSchema" xmlns:xs="http://www.w3.org/2001/XMLSchema" xmlns:p="http://schemas.microsoft.com/office/2006/metadata/properties" xmlns:ns2="67a8b9e8-0533-4354-95f5-a9f81803f0e1" xmlns:ns3="5df14910-f9c9-4e9d-8dff-1054d53a958d" targetNamespace="http://schemas.microsoft.com/office/2006/metadata/properties" ma:root="true" ma:fieldsID="65eec340b69b9dfceca2b4f39945f1a0" ns2:_="" ns3:_="">
    <xsd:import namespace="67a8b9e8-0533-4354-95f5-a9f81803f0e1"/>
    <xsd:import namespace="5df14910-f9c9-4e9d-8dff-1054d53a95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8b9e8-0533-4354-95f5-a9f81803f0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7ac4c69e-5a71-4431-80c5-4ed940e33b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14910-f9c9-4e9d-8dff-1054d53a958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a0dcc40-6cc6-49aa-b0c9-d146088393cd}" ma:internalName="TaxCatchAll" ma:showField="CatchAllData" ma:web="5df14910-f9c9-4e9d-8dff-1054d53a95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a8b9e8-0533-4354-95f5-a9f81803f0e1">
      <Terms xmlns="http://schemas.microsoft.com/office/infopath/2007/PartnerControls"/>
    </lcf76f155ced4ddcb4097134ff3c332f>
    <TaxCatchAll xmlns="5df14910-f9c9-4e9d-8dff-1054d53a958d" xsi:nil="true"/>
  </documentManagement>
</p:properties>
</file>

<file path=customXml/itemProps1.xml><?xml version="1.0" encoding="utf-8"?>
<ds:datastoreItem xmlns:ds="http://schemas.openxmlformats.org/officeDocument/2006/customXml" ds:itemID="{D93AA055-A23A-4806-977C-321A1E33DD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2C997E-D5BA-4418-8EDC-FB289868A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a8b9e8-0533-4354-95f5-a9f81803f0e1"/>
    <ds:schemaRef ds:uri="5df14910-f9c9-4e9d-8dff-1054d53a95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105B91-D931-4BD5-8C64-661EB82FFD84}">
  <ds:schemaRefs>
    <ds:schemaRef ds:uri="http://schemas.microsoft.com/office/2006/metadata/properties"/>
    <ds:schemaRef ds:uri="http://schemas.microsoft.com/office/infopath/2007/PartnerControls"/>
    <ds:schemaRef ds:uri="67a8b9e8-0533-4354-95f5-a9f81803f0e1"/>
    <ds:schemaRef ds:uri="5df14910-f9c9-4e9d-8dff-1054d53a958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 obce na rok 2024</vt:lpstr>
      <vt:lpstr>Stav financí na konci roku 2023</vt:lpstr>
      <vt:lpstr>Investice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2023-11-27T21:13:16Z</dcterms:created>
  <dcterms:modified xsi:type="dcterms:W3CDTF">2024-03-19T15:23:19Z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0x0101000BF365D4A020E54B827AB826EB362101</vt:lpwstr>
  </property>
  <property fmtid="{D5CDD505-2E9C-101B-9397-08002B2CF9AE}" pid="3" name="MediaServiceImageTags">
    <vt:lpwstr/>
  </property>
</Properties>
</file>