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05" sheetId="1" r:id="rId1"/>
    <sheet name="příloha ZL 05" sheetId="2" r:id="rId2"/>
    <sheet name="nové umyvadlo" sheetId="3" r:id="rId3"/>
    <sheet name="ohřívač" sheetId="4" r:id="rId4"/>
  </sheets>
  <definedNames>
    <definedName name="_xlnm.Print_Titles" localSheetId="2">'nové umyvadlo'!$42:$42</definedName>
    <definedName name="_xlnm.Print_Area" localSheetId="2">'nové umyvadlo'!$B$2:$R$93</definedName>
    <definedName name="_xlnm.Print_Area" localSheetId="3">'ohřívač'!$A$1:$C$19</definedName>
    <definedName name="_xlnm.Print_Area" localSheetId="0">'ZL 05'!$A$1:$F$48</definedName>
  </definedNames>
  <calcPr fullCalcOnLoad="1"/>
</workbook>
</file>

<file path=xl/sharedStrings.xml><?xml version="1.0" encoding="utf-8"?>
<sst xmlns="http://schemas.openxmlformats.org/spreadsheetml/2006/main" count="807" uniqueCount="313">
  <si>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</si>
  <si>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</si>
  <si>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</si>
  <si>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</si>
  <si>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</si>
  <si>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</si>
  <si>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</si>
  <si>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</si>
  <si>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</si>
  <si>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</si>
  <si>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</si>
  <si>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</si>
  <si>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</si>
  <si>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</si>
  <si>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</si>
  <si>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</si>
  <si>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</si>
  <si>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</si>
  <si>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</si>
  <si>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</si>
  <si>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</si>
  <si>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</si>
  <si>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</si>
  <si>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</si>
  <si>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</si>
  <si>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</si>
  <si>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</si>
  <si>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</si>
  <si>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</si>
  <si>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</si>
  <si>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</si>
  <si>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</si>
  <si>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</si>
  <si>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</si>
  <si>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</si>
  <si>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</si>
  <si>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</si>
  <si>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</si>
  <si>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</si>
  <si>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</si>
  <si>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</si>
  <si>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</si>
  <si>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</si>
  <si>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</si>
  <si>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</si>
  <si>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</si>
  <si>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</si>
  <si>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</si>
  <si>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</si>
  <si>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</si>
  <si>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</si>
  <si>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</si>
  <si>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</si>
  <si>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</si>
  <si>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</si>
  <si>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</si>
  <si>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</si>
  <si>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</t>
  </si>
  <si>
    <t>ks</t>
  </si>
  <si>
    <t>kpl</t>
  </si>
  <si>
    <t>24</t>
  </si>
  <si>
    <t>41</t>
  </si>
  <si>
    <t>42</t>
  </si>
  <si>
    <t>2</t>
  </si>
  <si>
    <t>1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</si>
  <si>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</si>
  <si>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</si>
  <si>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</si>
  <si>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</si>
  <si>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</si>
  <si>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Nové umyvadlo (viz příloha č.1)</t>
  </si>
  <si>
    <t>práce ZTI a ÚT</t>
  </si>
  <si>
    <t>Provedení nového umyvadla ve 2.NP včetně propojení z 1.NP; demontáž a zaslepení ÚT ve 2.NP</t>
  </si>
  <si>
    <t>Ohřívač (viz příloha č.2)</t>
  </si>
  <si>
    <t>práce ZTI</t>
  </si>
  <si>
    <t>Dodávka a montáž ohřívače včetně baterie</t>
  </si>
  <si>
    <t>Práce elektro - napojení ohřívače</t>
  </si>
  <si>
    <t>M21</t>
  </si>
  <si>
    <t>Jistič 16A</t>
  </si>
  <si>
    <t>D+M kabel 3x2,5 včetně dopjení</t>
  </si>
  <si>
    <t>Úprava v rozvaděči</t>
  </si>
  <si>
    <t>Stavební přípomoce</t>
  </si>
  <si>
    <t>HSV</t>
  </si>
  <si>
    <t>Přípomoce pro ZTI a ÚT; sekání a zapravení drážek</t>
  </si>
  <si>
    <t>Výztuha pro umyvadlo do SDK příčky</t>
  </si>
  <si>
    <t>Výztuha pro bojler do SDK příčky</t>
  </si>
  <si>
    <t>Přípomoce pro elektro; sekání a zapravení</t>
  </si>
  <si>
    <t>REKAPITULACE ROZPOČTU - příloha č.1 ZL05</t>
  </si>
  <si>
    <t>Stavba:</t>
  </si>
  <si>
    <t>Objekt:</t>
  </si>
  <si>
    <t>Umyvadlo ve 2.NP</t>
  </si>
  <si>
    <t>Místo:</t>
  </si>
  <si>
    <t>Středokluky</t>
  </si>
  <si>
    <t>Objednatel:</t>
  </si>
  <si>
    <t>Obec Středokluky</t>
  </si>
  <si>
    <t>Projektant:</t>
  </si>
  <si>
    <t>bez projektu</t>
  </si>
  <si>
    <t>Zhotovitel:</t>
  </si>
  <si>
    <t>DOMISTAV CZ a.s.</t>
  </si>
  <si>
    <t>Zpracovatel: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</si>
  <si>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</si>
  <si>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</si>
  <si>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</si>
  <si>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</si>
  <si>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</si>
  <si>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</si>
  <si>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</si>
  <si>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</si>
  <si>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</si>
  <si>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>VRN - Vedlejší rozpočtové náklady</t>
  </si>
  <si>
    <t xml:space="preserve">    VRN9 - Ostatní náklady</t>
  </si>
  <si>
    <t>2) Ostatní náklady</t>
  </si>
  <si>
    <t>DPH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</si>
  <si>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</si>
  <si>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</si>
  <si>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</si>
  <si>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</si>
  <si>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</si>
  <si>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</si>
  <si>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</si>
  <si>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</si>
  <si>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</si>
  <si>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</si>
  <si>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</si>
  <si>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</si>
  <si>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</si>
  <si>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</si>
  <si>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</si>
  <si>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</si>
  <si>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Náklady z rozpočtu</t>
  </si>
  <si>
    <t>D</t>
  </si>
  <si>
    <t>0</t>
  </si>
  <si>
    <t>ROZPOCET</t>
  </si>
  <si>
    <t>4</t>
  </si>
  <si>
    <t>K</t>
  </si>
  <si>
    <t>71341JK008</t>
  </si>
  <si>
    <t>Montáž izolace potrubí návleky DN 50 - 80</t>
  </si>
  <si>
    <t/>
  </si>
  <si>
    <t>základní</t>
  </si>
  <si>
    <t>16</t>
  </si>
  <si>
    <t>890504887</t>
  </si>
  <si>
    <t>5</t>
  </si>
  <si>
    <t>M</t>
  </si>
  <si>
    <t>28377JK905</t>
  </si>
  <si>
    <t>izolace návleková Tubolit AR  DN 50</t>
  </si>
  <si>
    <t>32</t>
  </si>
  <si>
    <t>627888809</t>
  </si>
  <si>
    <t>721100902</t>
  </si>
  <si>
    <t>Přetěsnění potrubí hrdlového do DN 100</t>
  </si>
  <si>
    <t>kus</t>
  </si>
  <si>
    <t>1103091204</t>
  </si>
  <si>
    <t>721171903</t>
  </si>
  <si>
    <t>Potrubí z PP vsazení odbočky do hrdla DN 50</t>
  </si>
  <si>
    <t>794534066</t>
  </si>
  <si>
    <t>3</t>
  </si>
  <si>
    <t>721174043</t>
  </si>
  <si>
    <t>Potrubí kanalizační z PP připojovací systém HT DN 50</t>
  </si>
  <si>
    <t>-1959055262</t>
  </si>
  <si>
    <t>6</t>
  </si>
  <si>
    <t>721194105</t>
  </si>
  <si>
    <t>Vyvedení a upevnění odpadních výpustek DN 50</t>
  </si>
  <si>
    <t>-1117973796</t>
  </si>
  <si>
    <t>7</t>
  </si>
  <si>
    <t>721290111</t>
  </si>
  <si>
    <t>Zkouška těsnosti potrubí kanalizace vodou do DN 125</t>
  </si>
  <si>
    <t>2106811664</t>
  </si>
  <si>
    <t>43</t>
  </si>
  <si>
    <t>721300932</t>
  </si>
  <si>
    <t>Pročištění potrubí šikmé do DN 100</t>
  </si>
  <si>
    <t>-1611198923</t>
  </si>
  <si>
    <t>76799JK050</t>
  </si>
  <si>
    <t>Uchycení potrubí DN 50 (vč.hmoždinky,vrutu a objímky)</t>
  </si>
  <si>
    <t>-979080674</t>
  </si>
  <si>
    <t>44</t>
  </si>
  <si>
    <t>998721201</t>
  </si>
  <si>
    <t>Přesun hmot procentní pro vnitřní kanalizace v objektech v do 6 m</t>
  </si>
  <si>
    <t>1848471587</t>
  </si>
  <si>
    <t>11</t>
  </si>
  <si>
    <t>998721292</t>
  </si>
  <si>
    <t>Příplatek k přesunu hmot procentní 721 za zvětšený přesun do 100 m</t>
  </si>
  <si>
    <t>453736195</t>
  </si>
  <si>
    <t>22</t>
  </si>
  <si>
    <t>71341JK002</t>
  </si>
  <si>
    <t>Montáž izolace potrubí návleky do DN 20</t>
  </si>
  <si>
    <t>-517682989</t>
  </si>
  <si>
    <t>45</t>
  </si>
  <si>
    <t>28377JK222</t>
  </si>
  <si>
    <t>Izolace návleková TUBOLIT 22 x 9 mm</t>
  </si>
  <si>
    <t>-1213530980</t>
  </si>
  <si>
    <t>12</t>
  </si>
  <si>
    <t>722130831</t>
  </si>
  <si>
    <t>Demontáž nástěnky</t>
  </si>
  <si>
    <t>-1671169032</t>
  </si>
  <si>
    <t>13</t>
  </si>
  <si>
    <t>722130901</t>
  </si>
  <si>
    <t>Potrubí vodovodní - zazátkování vývodu</t>
  </si>
  <si>
    <t>1485728065</t>
  </si>
  <si>
    <t>46</t>
  </si>
  <si>
    <t>722131911</t>
  </si>
  <si>
    <t>Potrubí pozinkované závitové vsazení odbočky do potrubí DN 15</t>
  </si>
  <si>
    <t>soubor</t>
  </si>
  <si>
    <t>2039644682</t>
  </si>
  <si>
    <t>15</t>
  </si>
  <si>
    <t>722174022</t>
  </si>
  <si>
    <t>Potrubí vodovodní plastové PPR svar polyfuze PN 20 D 20 x 3,4 mm</t>
  </si>
  <si>
    <t>859663747</t>
  </si>
  <si>
    <t>722190401</t>
  </si>
  <si>
    <t>Vyvedení a upevnění výpustku do DN 25</t>
  </si>
  <si>
    <t>604684775</t>
  </si>
  <si>
    <t>17</t>
  </si>
  <si>
    <t>722190901</t>
  </si>
  <si>
    <t>Uzavření nebo otevření vodovodního potrubí při opravách</t>
  </si>
  <si>
    <t>135319993</t>
  </si>
  <si>
    <t>27</t>
  </si>
  <si>
    <t>722220152</t>
  </si>
  <si>
    <t>Nástěnka závitová plastová PPR PN 20 DN 20 x G 1/2</t>
  </si>
  <si>
    <t>1289672987</t>
  </si>
  <si>
    <t>18</t>
  </si>
  <si>
    <t>722220231</t>
  </si>
  <si>
    <t>Přechodka dGK PPR PN 20 D 20 x G 1/2 s kovovým vnitřním závitem</t>
  </si>
  <si>
    <t>-1453405457</t>
  </si>
  <si>
    <t>19</t>
  </si>
  <si>
    <t>722232043</t>
  </si>
  <si>
    <t>Kohout kulový přímý G 1/2 PN 42 do 185°C vnitřní závit</t>
  </si>
  <si>
    <t>-1011258463</t>
  </si>
  <si>
    <t>20</t>
  </si>
  <si>
    <t>722290226</t>
  </si>
  <si>
    <t>Zkouška těsnosti vodovodního potrubí  do DN 50</t>
  </si>
  <si>
    <t>-1156474284</t>
  </si>
  <si>
    <t>21</t>
  </si>
  <si>
    <t>722290234</t>
  </si>
  <si>
    <t>Proplach vodovodního potrubí do DN 80</t>
  </si>
  <si>
    <t>-98835791</t>
  </si>
  <si>
    <t>76799JK520</t>
  </si>
  <si>
    <t>Uchycení - žlábek podpůrný - D 20 (vč.hmoždinky.vrutu a objímky)</t>
  </si>
  <si>
    <t>2142494084</t>
  </si>
  <si>
    <t>47</t>
  </si>
  <si>
    <t>998722201</t>
  </si>
  <si>
    <t>Přesun hmot procentní pro vnitřní vodovod v objektech v do 6 m</t>
  </si>
  <si>
    <t>1036563725</t>
  </si>
  <si>
    <t>26</t>
  </si>
  <si>
    <t>998722292</t>
  </si>
  <si>
    <t>Příplatek k přesunu hmot procentní 722 za zvětšený přesun do 100 m</t>
  </si>
  <si>
    <t>1274427849</t>
  </si>
  <si>
    <t>28</t>
  </si>
  <si>
    <t>725210821</t>
  </si>
  <si>
    <t>Demontáž umyvadel bez výtokových armatur</t>
  </si>
  <si>
    <t>520425700</t>
  </si>
  <si>
    <t>29</t>
  </si>
  <si>
    <t>725219102</t>
  </si>
  <si>
    <t>Montáž umyvadla připevněného na šrouby do zdiva</t>
  </si>
  <si>
    <t>1220120069</t>
  </si>
  <si>
    <t>49</t>
  </si>
  <si>
    <t>642110450</t>
  </si>
  <si>
    <t>umyvadlo keramické závěsné LYRA plus 55 x 45 cm bílé</t>
  </si>
  <si>
    <t>-749988334</t>
  </si>
  <si>
    <t>31</t>
  </si>
  <si>
    <t>725810811</t>
  </si>
  <si>
    <t>Demontáž ventilů výtokových nástěnných</t>
  </si>
  <si>
    <t>123555816</t>
  </si>
  <si>
    <t>725819201</t>
  </si>
  <si>
    <t>Montáž ventilů nástěnných G 1/2</t>
  </si>
  <si>
    <t>-701665895</t>
  </si>
  <si>
    <t>50</t>
  </si>
  <si>
    <t>551456510R</t>
  </si>
  <si>
    <t>NOVASERVIS ventil umyvadlový nástěnný TITANIA IRIS chrom  - studená voda</t>
  </si>
  <si>
    <t>-274811531</t>
  </si>
  <si>
    <t>34</t>
  </si>
  <si>
    <t>725859102</t>
  </si>
  <si>
    <t>Montáž ventilů odpadních do DN 50 pro zařizovací předměty</t>
  </si>
  <si>
    <t>612576211</t>
  </si>
  <si>
    <t>53</t>
  </si>
  <si>
    <t>55161JK005</t>
  </si>
  <si>
    <t>VIEGA sifon trubkový 5611K plast DN 40</t>
  </si>
  <si>
    <t>1092865010</t>
  </si>
  <si>
    <t>35</t>
  </si>
  <si>
    <t>725860811</t>
  </si>
  <si>
    <t>Demontáž uzávěrů zápachu jednoduchých</t>
  </si>
  <si>
    <t>-2089111973</t>
  </si>
  <si>
    <t>54</t>
  </si>
  <si>
    <t>998725201</t>
  </si>
  <si>
    <t>Přesun hmot procentní pro zařizovací předměty v objektech v do 6 m</t>
  </si>
  <si>
    <t>1030522226</t>
  </si>
  <si>
    <t>36</t>
  </si>
  <si>
    <t>998725203</t>
  </si>
  <si>
    <t>Přesun hmot procentní pro zařizovací předměty v objektech v do 24 m</t>
  </si>
  <si>
    <t>1787061030</t>
  </si>
  <si>
    <t>37</t>
  </si>
  <si>
    <t>998725292</t>
  </si>
  <si>
    <t>Příplatek k přesunu hmot procentní 725 za zvětšený přesun do 100 m</t>
  </si>
  <si>
    <t>-1838847054</t>
  </si>
  <si>
    <t>40</t>
  </si>
  <si>
    <t>733290801</t>
  </si>
  <si>
    <t>Demontáž potrubí měděného do D 35x1,5 mm</t>
  </si>
  <si>
    <t>-233854427</t>
  </si>
  <si>
    <t>39</t>
  </si>
  <si>
    <t>733292904</t>
  </si>
  <si>
    <t>Zaslepení potrubí měděného D 22x1,5 mm</t>
  </si>
  <si>
    <t>413332055</t>
  </si>
  <si>
    <t>38</t>
  </si>
  <si>
    <t>091003000KAN</t>
  </si>
  <si>
    <t>Přípomoce , mimostaveništní přesun hmot , technické zajištění</t>
  </si>
  <si>
    <t>1024</t>
  </si>
  <si>
    <t>1341777160</t>
  </si>
  <si>
    <t>Umyvadlo ve 2.NP - ohřívač - příloha ZL05</t>
  </si>
  <si>
    <t>Označení</t>
  </si>
  <si>
    <t xml:space="preserve">Název </t>
  </si>
  <si>
    <t>cena základní</t>
  </si>
  <si>
    <t>Montáž ohřívače vč. baterie</t>
  </si>
  <si>
    <t>specifikace</t>
  </si>
  <si>
    <t>Dodávka - Ohřívač pod umyvadlo Dražice BTO 10IN + baterie BE.1840 A</t>
  </si>
  <si>
    <t>Základní cena celkem bez DPH</t>
  </si>
  <si>
    <t>Na žádost objednatele je doplněno umyvadlo s ohřívačem do kanceláře v místnosti 2.3 ve 2.NP. Umyvadlo je napojeno na odpad a vodu u umyvadla učebny pod kanceláří. Vedení rozvodů je stěnou za umyvadlem a v podhledu. Elektro přívod je napojen na nový rozvod s vlastní jištěním. Ve 2.NP byl odstraněn přívod ÚT pro původví radiátor včetně zaslepení v učebně.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</si>
</sst>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  <numFmt numFmtId="167" formatCode="dd\.mm\.yyyy"/>
    <numFmt numFmtId="168" formatCode="#,##0.00000"/>
    <numFmt numFmtId="169" formatCode="mmm/yyyy"/>
  </numFmts>
  <fonts count="80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0"/>
    </font>
    <font>
      <b/>
      <sz val="12"/>
      <name val="Trebuchet MS"/>
      <family val="0"/>
    </font>
    <font>
      <sz val="9"/>
      <name val="Trebuchet MS"/>
      <family val="0"/>
    </font>
    <font>
      <b/>
      <sz val="12"/>
      <color indexed="16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55"/>
      <name val="Trebuchet MS"/>
      <family val="0"/>
    </font>
    <font>
      <i/>
      <sz val="8"/>
      <color indexed="12"/>
      <name val="Trebuchet MS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969696"/>
      <name val="Trebuchet MS"/>
      <family val="0"/>
    </font>
    <font>
      <b/>
      <sz val="12"/>
      <color rgb="FF800000"/>
      <name val="Trebuchet MS"/>
      <family val="0"/>
    </font>
    <font>
      <b/>
      <sz val="12"/>
      <color rgb="FF960000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b/>
      <sz val="8"/>
      <color rgb="FF800000"/>
      <name val="Trebuchet MS"/>
      <family val="0"/>
    </font>
    <font>
      <sz val="8"/>
      <color rgb="FF960000"/>
      <name val="Trebuchet MS"/>
      <family val="0"/>
    </font>
    <font>
      <sz val="8"/>
      <color rgb="FF003366"/>
      <name val="Trebuchet MS"/>
      <family val="0"/>
    </font>
    <font>
      <sz val="8"/>
      <color rgb="FF969696"/>
      <name val="Trebuchet MS"/>
      <family val="0"/>
    </font>
    <font>
      <i/>
      <sz val="8"/>
      <color rgb="FF0000FF"/>
      <name val="Trebuchet MS"/>
      <family val="0"/>
    </font>
    <font>
      <sz val="12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hair"/>
      <top style="hair"/>
      <bottom style="medium"/>
    </border>
    <border>
      <left style="double"/>
      <right/>
      <top style="medium"/>
      <bottom style="medium"/>
    </border>
    <border>
      <left style="double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hair"/>
      <right/>
      <top style="hair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0" fillId="0" borderId="0" applyAlignment="0">
      <protection locked="0"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vertical="center" wrapText="1"/>
    </xf>
    <xf numFmtId="4" fontId="18" fillId="0" borderId="48" xfId="0" applyNumberFormat="1" applyFont="1" applyBorder="1" applyAlignment="1">
      <alignment horizontal="right" vertical="center" wrapText="1"/>
    </xf>
    <xf numFmtId="4" fontId="18" fillId="0" borderId="49" xfId="0" applyNumberFormat="1" applyFont="1" applyBorder="1" applyAlignment="1">
      <alignment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4" fontId="18" fillId="0" borderId="49" xfId="0" applyNumberFormat="1" applyFont="1" applyFill="1" applyBorder="1" applyAlignment="1">
      <alignment vertical="center" wrapText="1"/>
    </xf>
    <xf numFmtId="4" fontId="18" fillId="0" borderId="50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166" fontId="18" fillId="0" borderId="48" xfId="0" applyNumberFormat="1" applyFont="1" applyBorder="1" applyAlignment="1">
      <alignment horizontal="right" vertical="center" wrapText="1"/>
    </xf>
    <xf numFmtId="166" fontId="18" fillId="0" borderId="48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166" fontId="18" fillId="0" borderId="4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vertical="top" wrapText="1"/>
    </xf>
    <xf numFmtId="4" fontId="17" fillId="0" borderId="52" xfId="0" applyNumberFormat="1" applyFont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166" fontId="18" fillId="0" borderId="55" xfId="0" applyNumberFormat="1" applyFont="1" applyBorder="1" applyAlignment="1">
      <alignment horizontal="right" vertical="center" wrapText="1"/>
    </xf>
    <xf numFmtId="4" fontId="18" fillId="0" borderId="55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4" fontId="18" fillId="0" borderId="55" xfId="0" applyNumberFormat="1" applyFont="1" applyFill="1" applyBorder="1" applyAlignment="1">
      <alignment horizontal="right" vertical="center" wrapText="1"/>
    </xf>
    <xf numFmtId="4" fontId="18" fillId="0" borderId="56" xfId="0" applyNumberFormat="1" applyFont="1" applyFill="1" applyBorder="1" applyAlignment="1">
      <alignment vertical="center" wrapText="1"/>
    </xf>
    <xf numFmtId="4" fontId="18" fillId="0" borderId="58" xfId="0" applyNumberFormat="1" applyFont="1" applyFill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166" fontId="18" fillId="0" borderId="44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53" xfId="0" applyFont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" fontId="18" fillId="0" borderId="43" xfId="0" applyNumberFormat="1" applyFont="1" applyBorder="1" applyAlignment="1">
      <alignment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left" vertical="center" wrapText="1" indent="1"/>
    </xf>
    <xf numFmtId="0" fontId="7" fillId="0" borderId="69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49" fontId="7" fillId="0" borderId="70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1" xfId="0" applyNumberFormat="1" applyFont="1" applyBorder="1" applyAlignment="1">
      <alignment horizontal="left" vertical="center" wrapText="1" indent="1"/>
    </xf>
    <xf numFmtId="49" fontId="9" fillId="0" borderId="72" xfId="0" applyNumberFormat="1" applyFont="1" applyFill="1" applyBorder="1" applyAlignment="1">
      <alignment horizontal="left" vertical="center" wrapText="1" indent="1"/>
    </xf>
    <xf numFmtId="49" fontId="9" fillId="0" borderId="73" xfId="0" applyNumberFormat="1" applyFont="1" applyFill="1" applyBorder="1" applyAlignment="1">
      <alignment horizontal="left" vertical="center" wrapText="1" indent="1"/>
    </xf>
    <xf numFmtId="49" fontId="9" fillId="0" borderId="74" xfId="0" applyNumberFormat="1" applyFont="1" applyFill="1" applyBorder="1" applyAlignment="1">
      <alignment horizontal="left" vertical="center" wrapText="1" indent="1"/>
    </xf>
    <xf numFmtId="49" fontId="9" fillId="0" borderId="75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6" xfId="0" applyNumberFormat="1" applyFont="1" applyBorder="1" applyAlignment="1">
      <alignment horizontal="left" vertical="center" wrapText="1"/>
    </xf>
    <xf numFmtId="49" fontId="8" fillId="0" borderId="75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6" xfId="0" applyNumberFormat="1" applyFont="1" applyBorder="1" applyAlignment="1">
      <alignment horizontal="left" vertical="center" wrapText="1"/>
    </xf>
    <xf numFmtId="49" fontId="7" fillId="0" borderId="75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6" xfId="0" applyNumberFormat="1" applyFont="1" applyBorder="1" applyAlignment="1">
      <alignment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left" vertical="center" wrapText="1" indent="1"/>
    </xf>
    <xf numFmtId="49" fontId="5" fillId="0" borderId="74" xfId="0" applyNumberFormat="1" applyFont="1" applyBorder="1" applyAlignment="1">
      <alignment horizontal="left" vertical="center" wrapText="1" indent="1"/>
    </xf>
    <xf numFmtId="0" fontId="13" fillId="0" borderId="6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49" fontId="18" fillId="0" borderId="44" xfId="46" applyNumberFormat="1" applyFont="1" applyFill="1" applyBorder="1" applyAlignment="1" applyProtection="1">
      <alignment horizontal="center" vertical="center" wrapText="1"/>
      <protection/>
    </xf>
    <xf numFmtId="0" fontId="17" fillId="0" borderId="44" xfId="46" applyFont="1" applyBorder="1" applyAlignment="1" applyProtection="1">
      <alignment vertical="center"/>
      <protection/>
    </xf>
    <xf numFmtId="0" fontId="18" fillId="0" borderId="44" xfId="46" applyFont="1" applyFill="1" applyBorder="1" applyAlignment="1" applyProtection="1">
      <alignment horizontal="center" vertical="center" wrapText="1"/>
      <protection/>
    </xf>
    <xf numFmtId="166" fontId="18" fillId="0" borderId="44" xfId="46" applyNumberFormat="1" applyFont="1" applyFill="1" applyBorder="1" applyAlignment="1" applyProtection="1">
      <alignment horizontal="right" vertical="center" wrapText="1"/>
      <protection/>
    </xf>
    <xf numFmtId="4" fontId="18" fillId="0" borderId="44" xfId="46" applyNumberFormat="1" applyFont="1" applyBorder="1" applyAlignment="1" applyProtection="1">
      <alignment horizontal="right" vertical="center" wrapText="1"/>
      <protection/>
    </xf>
    <xf numFmtId="4" fontId="18" fillId="0" borderId="42" xfId="46" applyNumberFormat="1" applyFont="1" applyFill="1" applyBorder="1" applyAlignment="1" applyProtection="1">
      <alignment vertical="center" wrapText="1"/>
      <protection/>
    </xf>
    <xf numFmtId="0" fontId="18" fillId="0" borderId="44" xfId="46" applyNumberFormat="1" applyFont="1" applyFill="1" applyBorder="1" applyAlignment="1" applyProtection="1">
      <alignment horizontal="center" vertical="center" wrapText="1"/>
      <protection/>
    </xf>
    <xf numFmtId="0" fontId="18" fillId="0" borderId="44" xfId="46" applyFont="1" applyBorder="1" applyAlignment="1" applyProtection="1">
      <alignment vertical="center" wrapText="1"/>
      <protection/>
    </xf>
    <xf numFmtId="0" fontId="18" fillId="0" borderId="44" xfId="46" applyFont="1" applyBorder="1" applyAlignment="1" applyProtection="1">
      <alignment horizontal="center" vertical="center" wrapText="1"/>
      <protection/>
    </xf>
    <xf numFmtId="0" fontId="18" fillId="0" borderId="44" xfId="46" applyFont="1" applyBorder="1" applyAlignment="1" applyProtection="1">
      <alignment vertical="center"/>
      <protection/>
    </xf>
    <xf numFmtId="0" fontId="18" fillId="0" borderId="44" xfId="46" applyFont="1" applyFill="1" applyBorder="1" applyAlignment="1" applyProtection="1">
      <alignment vertical="center" wrapText="1"/>
      <protection/>
    </xf>
    <xf numFmtId="0" fontId="17" fillId="0" borderId="44" xfId="46" applyFont="1" applyFill="1" applyBorder="1" applyAlignment="1" applyProtection="1">
      <alignment vertical="center" wrapText="1"/>
      <protection/>
    </xf>
    <xf numFmtId="0" fontId="35" fillId="0" borderId="81" xfId="48" applyFont="1" applyBorder="1" applyAlignment="1">
      <alignment vertical="center"/>
      <protection/>
    </xf>
    <xf numFmtId="0" fontId="35" fillId="0" borderId="82" xfId="48" applyFont="1" applyBorder="1" applyAlignment="1">
      <alignment vertical="center"/>
      <protection/>
    </xf>
    <xf numFmtId="0" fontId="35" fillId="0" borderId="83" xfId="48" applyFont="1" applyBorder="1" applyAlignment="1">
      <alignment vertical="center"/>
      <protection/>
    </xf>
    <xf numFmtId="0" fontId="35" fillId="0" borderId="0" xfId="48" applyFont="1" applyAlignment="1">
      <alignment vertical="center"/>
      <protection/>
    </xf>
    <xf numFmtId="0" fontId="35" fillId="0" borderId="84" xfId="48" applyFont="1" applyBorder="1" applyAlignment="1">
      <alignment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left" vertical="center"/>
      <protection/>
    </xf>
    <xf numFmtId="0" fontId="35" fillId="0" borderId="85" xfId="48" applyFont="1" applyBorder="1" applyAlignment="1">
      <alignment vertical="center"/>
      <protection/>
    </xf>
    <xf numFmtId="0" fontId="35" fillId="0" borderId="0" xfId="48" applyFont="1" applyBorder="1" applyAlignment="1">
      <alignment vertical="center"/>
      <protection/>
    </xf>
    <xf numFmtId="0" fontId="69" fillId="0" borderId="0" xfId="48" applyFont="1" applyBorder="1" applyAlignment="1">
      <alignment horizontal="left" vertical="center"/>
      <protection/>
    </xf>
    <xf numFmtId="0" fontId="69" fillId="0" borderId="0" xfId="48" applyFont="1" applyBorder="1" applyAlignment="1">
      <alignment horizontal="left" vertical="center" wrapText="1"/>
      <protection/>
    </xf>
    <xf numFmtId="0" fontId="69" fillId="0" borderId="0" xfId="48" applyFont="1" applyBorder="1" applyAlignment="1">
      <alignment horizontal="left" vertical="center"/>
      <protection/>
    </xf>
    <xf numFmtId="0" fontId="38" fillId="0" borderId="0" xfId="48" applyFont="1" applyBorder="1" applyAlignment="1">
      <alignment horizontal="left" vertical="center"/>
      <protection/>
    </xf>
    <xf numFmtId="0" fontId="38" fillId="0" borderId="0" xfId="48" applyFont="1" applyBorder="1" applyAlignment="1">
      <alignment horizontal="left" vertical="center" wrapText="1"/>
      <protection/>
    </xf>
    <xf numFmtId="0" fontId="35" fillId="0" borderId="0" xfId="48" applyFont="1" applyBorder="1" applyAlignment="1">
      <alignment vertical="center"/>
      <protection/>
    </xf>
    <xf numFmtId="0" fontId="39" fillId="0" borderId="0" xfId="48" applyFont="1" applyBorder="1" applyAlignment="1">
      <alignment horizontal="left" vertical="center"/>
      <protection/>
    </xf>
    <xf numFmtId="167" fontId="39" fillId="0" borderId="0" xfId="48" applyNumberFormat="1" applyFont="1" applyBorder="1" applyAlignment="1">
      <alignment horizontal="left" vertical="center"/>
      <protection/>
    </xf>
    <xf numFmtId="0" fontId="39" fillId="0" borderId="0" xfId="48" applyFont="1" applyBorder="1" applyAlignment="1">
      <alignment horizontal="left" vertical="center"/>
      <protection/>
    </xf>
    <xf numFmtId="0" fontId="39" fillId="34" borderId="0" xfId="48" applyFont="1" applyFill="1" applyBorder="1" applyAlignment="1">
      <alignment horizontal="center" vertical="center"/>
      <protection/>
    </xf>
    <xf numFmtId="0" fontId="35" fillId="34" borderId="0" xfId="48" applyFont="1" applyFill="1" applyBorder="1" applyAlignment="1">
      <alignment vertical="center"/>
      <protection/>
    </xf>
    <xf numFmtId="0" fontId="35" fillId="34" borderId="0" xfId="48" applyFont="1" applyFill="1" applyBorder="1" applyAlignment="1">
      <alignment vertical="center"/>
      <protection/>
    </xf>
    <xf numFmtId="0" fontId="70" fillId="0" borderId="0" xfId="48" applyFont="1" applyBorder="1" applyAlignment="1">
      <alignment horizontal="left" vertical="center"/>
      <protection/>
    </xf>
    <xf numFmtId="4" fontId="71" fillId="0" borderId="0" xfId="48" applyNumberFormat="1" applyFont="1" applyBorder="1" applyAlignment="1">
      <alignment vertical="center"/>
      <protection/>
    </xf>
    <xf numFmtId="4" fontId="70" fillId="0" borderId="0" xfId="48" applyNumberFormat="1" applyFont="1" applyBorder="1" applyAlignment="1">
      <alignment vertical="center"/>
      <protection/>
    </xf>
    <xf numFmtId="0" fontId="35" fillId="0" borderId="0" xfId="48" applyFont="1" applyAlignment="1">
      <alignment horizontal="left" vertical="center"/>
      <protection/>
    </xf>
    <xf numFmtId="0" fontId="72" fillId="0" borderId="84" xfId="48" applyFont="1" applyBorder="1" applyAlignment="1">
      <alignment vertical="center"/>
      <protection/>
    </xf>
    <xf numFmtId="0" fontId="72" fillId="0" borderId="0" xfId="48" applyFont="1" applyBorder="1" applyAlignment="1">
      <alignment vertical="center"/>
      <protection/>
    </xf>
    <xf numFmtId="0" fontId="72" fillId="0" borderId="0" xfId="48" applyFont="1" applyBorder="1" applyAlignment="1">
      <alignment horizontal="left" vertical="center"/>
      <protection/>
    </xf>
    <xf numFmtId="4" fontId="72" fillId="0" borderId="0" xfId="48" applyNumberFormat="1" applyFont="1" applyBorder="1" applyAlignment="1">
      <alignment vertical="center"/>
      <protection/>
    </xf>
    <xf numFmtId="0" fontId="72" fillId="0" borderId="0" xfId="48" applyFont="1" applyBorder="1" applyAlignment="1">
      <alignment vertical="center"/>
      <protection/>
    </xf>
    <xf numFmtId="0" fontId="72" fillId="0" borderId="85" xfId="48" applyFont="1" applyBorder="1" applyAlignment="1">
      <alignment vertical="center"/>
      <protection/>
    </xf>
    <xf numFmtId="0" fontId="72" fillId="0" borderId="0" xfId="48" applyFont="1" applyAlignment="1">
      <alignment vertical="center"/>
      <protection/>
    </xf>
    <xf numFmtId="0" fontId="73" fillId="0" borderId="84" xfId="48" applyFont="1" applyBorder="1" applyAlignment="1">
      <alignment vertical="center"/>
      <protection/>
    </xf>
    <xf numFmtId="0" fontId="73" fillId="0" borderId="0" xfId="48" applyFont="1" applyBorder="1" applyAlignment="1">
      <alignment vertical="center"/>
      <protection/>
    </xf>
    <xf numFmtId="0" fontId="73" fillId="0" borderId="0" xfId="48" applyFont="1" applyBorder="1" applyAlignment="1">
      <alignment horizontal="left" vertical="center"/>
      <protection/>
    </xf>
    <xf numFmtId="4" fontId="73" fillId="0" borderId="0" xfId="48" applyNumberFormat="1" applyFont="1" applyBorder="1" applyAlignment="1">
      <alignment vertical="center"/>
      <protection/>
    </xf>
    <xf numFmtId="0" fontId="73" fillId="0" borderId="0" xfId="48" applyFont="1" applyBorder="1" applyAlignment="1">
      <alignment vertical="center"/>
      <protection/>
    </xf>
    <xf numFmtId="0" fontId="73" fillId="0" borderId="85" xfId="48" applyFont="1" applyBorder="1" applyAlignment="1">
      <alignment vertical="center"/>
      <protection/>
    </xf>
    <xf numFmtId="0" fontId="73" fillId="0" borderId="0" xfId="48" applyFont="1" applyAlignment="1">
      <alignment vertical="center"/>
      <protection/>
    </xf>
    <xf numFmtId="4" fontId="74" fillId="0" borderId="0" xfId="48" applyNumberFormat="1" applyFont="1" applyBorder="1" applyAlignment="1">
      <alignment vertical="center"/>
      <protection/>
    </xf>
    <xf numFmtId="0" fontId="35" fillId="0" borderId="86" xfId="48" applyFont="1" applyBorder="1" applyAlignment="1">
      <alignment vertical="center"/>
      <protection/>
    </xf>
    <xf numFmtId="0" fontId="69" fillId="0" borderId="86" xfId="48" applyFont="1" applyBorder="1" applyAlignment="1">
      <alignment horizontal="center" vertical="center"/>
      <protection/>
    </xf>
    <xf numFmtId="0" fontId="71" fillId="34" borderId="0" xfId="48" applyFont="1" applyFill="1" applyBorder="1" applyAlignment="1">
      <alignment horizontal="left" vertical="center"/>
      <protection/>
    </xf>
    <xf numFmtId="4" fontId="71" fillId="34" borderId="0" xfId="48" applyNumberFormat="1" applyFont="1" applyFill="1" applyBorder="1" applyAlignment="1">
      <alignment vertical="center"/>
      <protection/>
    </xf>
    <xf numFmtId="0" fontId="35" fillId="0" borderId="87" xfId="48" applyFont="1" applyBorder="1" applyAlignment="1">
      <alignment vertical="center"/>
      <protection/>
    </xf>
    <xf numFmtId="0" fontId="35" fillId="0" borderId="88" xfId="48" applyFont="1" applyBorder="1" applyAlignment="1">
      <alignment vertical="center"/>
      <protection/>
    </xf>
    <xf numFmtId="0" fontId="35" fillId="0" borderId="89" xfId="48" applyFont="1" applyBorder="1" applyAlignment="1">
      <alignment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5" fillId="0" borderId="84" xfId="48" applyFont="1" applyBorder="1" applyAlignment="1">
      <alignment horizontal="center" vertical="center" wrapText="1"/>
      <protection/>
    </xf>
    <xf numFmtId="0" fontId="39" fillId="34" borderId="90" xfId="48" applyFont="1" applyFill="1" applyBorder="1" applyAlignment="1">
      <alignment horizontal="center" vertical="center" wrapText="1"/>
      <protection/>
    </xf>
    <xf numFmtId="0" fontId="39" fillId="34" borderId="91" xfId="48" applyFont="1" applyFill="1" applyBorder="1" applyAlignment="1">
      <alignment horizontal="center" vertical="center" wrapText="1"/>
      <protection/>
    </xf>
    <xf numFmtId="0" fontId="39" fillId="34" borderId="91" xfId="48" applyFont="1" applyFill="1" applyBorder="1" applyAlignment="1">
      <alignment horizontal="center" vertical="center" wrapText="1"/>
      <protection/>
    </xf>
    <xf numFmtId="0" fontId="39" fillId="34" borderId="92" xfId="48" applyFont="1" applyFill="1" applyBorder="1" applyAlignment="1">
      <alignment horizontal="center" vertical="center" wrapText="1"/>
      <protection/>
    </xf>
    <xf numFmtId="0" fontId="35" fillId="0" borderId="85" xfId="48" applyFont="1" applyBorder="1" applyAlignment="1">
      <alignment horizontal="center" vertical="center" wrapText="1"/>
      <protection/>
    </xf>
    <xf numFmtId="0" fontId="35" fillId="0" borderId="0" xfId="48" applyFont="1" applyAlignment="1">
      <alignment horizontal="center" vertical="center" wrapText="1"/>
      <protection/>
    </xf>
    <xf numFmtId="0" fontId="69" fillId="0" borderId="90" xfId="48" applyFont="1" applyBorder="1" applyAlignment="1">
      <alignment horizontal="center" vertical="center" wrapText="1"/>
      <protection/>
    </xf>
    <xf numFmtId="0" fontId="69" fillId="0" borderId="91" xfId="48" applyFont="1" applyBorder="1" applyAlignment="1">
      <alignment horizontal="center" vertical="center" wrapText="1"/>
      <protection/>
    </xf>
    <xf numFmtId="0" fontId="69" fillId="0" borderId="92" xfId="48" applyFont="1" applyBorder="1" applyAlignment="1">
      <alignment horizontal="center" vertical="center" wrapText="1"/>
      <protection/>
    </xf>
    <xf numFmtId="0" fontId="71" fillId="0" borderId="0" xfId="48" applyFont="1" applyBorder="1" applyAlignment="1">
      <alignment horizontal="left" vertical="center"/>
      <protection/>
    </xf>
    <xf numFmtId="4" fontId="71" fillId="0" borderId="93" xfId="48" applyNumberFormat="1" applyFont="1" applyBorder="1" applyAlignment="1">
      <alignment/>
      <protection/>
    </xf>
    <xf numFmtId="4" fontId="38" fillId="0" borderId="93" xfId="48" applyNumberFormat="1" applyFont="1" applyBorder="1" applyAlignment="1">
      <alignment vertical="center"/>
      <protection/>
    </xf>
    <xf numFmtId="0" fontId="35" fillId="0" borderId="94" xfId="48" applyFont="1" applyBorder="1" applyAlignment="1">
      <alignment vertical="center"/>
      <protection/>
    </xf>
    <xf numFmtId="0" fontId="35" fillId="0" borderId="93" xfId="48" applyFont="1" applyBorder="1" applyAlignment="1">
      <alignment vertical="center"/>
      <protection/>
    </xf>
    <xf numFmtId="168" fontId="75" fillId="0" borderId="93" xfId="48" applyNumberFormat="1" applyFont="1" applyBorder="1" applyAlignment="1">
      <alignment/>
      <protection/>
    </xf>
    <xf numFmtId="168" fontId="75" fillId="0" borderId="95" xfId="48" applyNumberFormat="1" applyFont="1" applyBorder="1" applyAlignment="1">
      <alignment/>
      <protection/>
    </xf>
    <xf numFmtId="4" fontId="45" fillId="0" borderId="0" xfId="48" applyNumberFormat="1" applyFont="1" applyAlignment="1">
      <alignment vertical="center"/>
      <protection/>
    </xf>
    <xf numFmtId="0" fontId="76" fillId="0" borderId="84" xfId="48" applyFont="1" applyBorder="1" applyAlignment="1">
      <alignment/>
      <protection/>
    </xf>
    <xf numFmtId="0" fontId="76" fillId="0" borderId="0" xfId="48" applyFont="1" applyBorder="1" applyAlignment="1">
      <alignment/>
      <protection/>
    </xf>
    <xf numFmtId="0" fontId="72" fillId="0" borderId="0" xfId="48" applyFont="1" applyBorder="1" applyAlignment="1">
      <alignment horizontal="left"/>
      <protection/>
    </xf>
    <xf numFmtId="4" fontId="72" fillId="0" borderId="0" xfId="48" applyNumberFormat="1" applyFont="1" applyBorder="1" applyAlignment="1">
      <alignment/>
      <protection/>
    </xf>
    <xf numFmtId="0" fontId="76" fillId="0" borderId="85" xfId="48" applyFont="1" applyBorder="1" applyAlignment="1">
      <alignment/>
      <protection/>
    </xf>
    <xf numFmtId="0" fontId="76" fillId="0" borderId="0" xfId="48" applyFont="1" applyAlignment="1">
      <alignment/>
      <protection/>
    </xf>
    <xf numFmtId="0" fontId="76" fillId="0" borderId="96" xfId="48" applyFont="1" applyBorder="1" applyAlignment="1">
      <alignment/>
      <protection/>
    </xf>
    <xf numFmtId="168" fontId="76" fillId="0" borderId="0" xfId="48" applyNumberFormat="1" applyFont="1" applyBorder="1" applyAlignment="1">
      <alignment/>
      <protection/>
    </xf>
    <xf numFmtId="168" fontId="76" fillId="0" borderId="97" xfId="48" applyNumberFormat="1" applyFont="1" applyBorder="1" applyAlignment="1">
      <alignment/>
      <protection/>
    </xf>
    <xf numFmtId="0" fontId="76" fillId="0" borderId="0" xfId="48" applyFont="1" applyAlignment="1">
      <alignment horizontal="left"/>
      <protection/>
    </xf>
    <xf numFmtId="0" fontId="76" fillId="0" borderId="0" xfId="48" applyFont="1" applyAlignment="1">
      <alignment horizontal="center"/>
      <protection/>
    </xf>
    <xf numFmtId="4" fontId="76" fillId="0" borderId="0" xfId="48" applyNumberFormat="1" applyFont="1" applyAlignment="1">
      <alignment vertical="center"/>
      <protection/>
    </xf>
    <xf numFmtId="0" fontId="73" fillId="0" borderId="0" xfId="48" applyFont="1" applyBorder="1" applyAlignment="1">
      <alignment horizontal="left"/>
      <protection/>
    </xf>
    <xf numFmtId="4" fontId="73" fillId="0" borderId="98" xfId="48" applyNumberFormat="1" applyFont="1" applyBorder="1" applyAlignment="1">
      <alignment/>
      <protection/>
    </xf>
    <xf numFmtId="4" fontId="73" fillId="0" borderId="98" xfId="48" applyNumberFormat="1" applyFont="1" applyBorder="1" applyAlignment="1">
      <alignment vertical="center"/>
      <protection/>
    </xf>
    <xf numFmtId="0" fontId="35" fillId="0" borderId="84" xfId="48" applyFont="1" applyBorder="1" applyAlignment="1" applyProtection="1">
      <alignment vertical="center"/>
      <protection locked="0"/>
    </xf>
    <xf numFmtId="0" fontId="35" fillId="0" borderId="86" xfId="48" applyFont="1" applyBorder="1" applyAlignment="1" applyProtection="1">
      <alignment horizontal="center" vertical="center"/>
      <protection locked="0"/>
    </xf>
    <xf numFmtId="49" fontId="35" fillId="0" borderId="86" xfId="48" applyNumberFormat="1" applyFont="1" applyBorder="1" applyAlignment="1" applyProtection="1">
      <alignment horizontal="left" vertical="center" wrapText="1"/>
      <protection locked="0"/>
    </xf>
    <xf numFmtId="0" fontId="35" fillId="0" borderId="86" xfId="48" applyFont="1" applyBorder="1" applyAlignment="1" applyProtection="1">
      <alignment horizontal="left" vertical="center" wrapText="1"/>
      <protection locked="0"/>
    </xf>
    <xf numFmtId="0" fontId="35" fillId="0" borderId="86" xfId="48" applyFont="1" applyBorder="1" applyAlignment="1" applyProtection="1">
      <alignment horizontal="center" vertical="center" wrapText="1"/>
      <protection locked="0"/>
    </xf>
    <xf numFmtId="166" fontId="35" fillId="0" borderId="86" xfId="48" applyNumberFormat="1" applyFont="1" applyBorder="1" applyAlignment="1" applyProtection="1">
      <alignment vertical="center"/>
      <protection locked="0"/>
    </xf>
    <xf numFmtId="4" fontId="35" fillId="0" borderId="86" xfId="48" applyNumberFormat="1" applyFont="1" applyBorder="1" applyAlignment="1" applyProtection="1">
      <alignment vertical="center"/>
      <protection locked="0"/>
    </xf>
    <xf numFmtId="0" fontId="35" fillId="0" borderId="85" xfId="48" applyFont="1" applyBorder="1" applyAlignment="1" applyProtection="1">
      <alignment vertical="center"/>
      <protection locked="0"/>
    </xf>
    <xf numFmtId="0" fontId="77" fillId="0" borderId="86" xfId="48" applyFont="1" applyBorder="1" applyAlignment="1">
      <alignment horizontal="left" vertical="center"/>
      <protection/>
    </xf>
    <xf numFmtId="0" fontId="77" fillId="0" borderId="0" xfId="48" applyFont="1" applyBorder="1" applyAlignment="1">
      <alignment horizontal="center" vertical="center"/>
      <protection/>
    </xf>
    <xf numFmtId="168" fontId="77" fillId="0" borderId="0" xfId="48" applyNumberFormat="1" applyFont="1" applyBorder="1" applyAlignment="1">
      <alignment vertical="center"/>
      <protection/>
    </xf>
    <xf numFmtId="168" fontId="77" fillId="0" borderId="97" xfId="48" applyNumberFormat="1" applyFont="1" applyBorder="1" applyAlignment="1">
      <alignment vertical="center"/>
      <protection/>
    </xf>
    <xf numFmtId="4" fontId="35" fillId="0" borderId="0" xfId="48" applyNumberFormat="1" applyFont="1" applyAlignment="1">
      <alignment vertical="center"/>
      <protection/>
    </xf>
    <xf numFmtId="0" fontId="78" fillId="0" borderId="86" xfId="48" applyFont="1" applyBorder="1" applyAlignment="1" applyProtection="1">
      <alignment horizontal="center" vertical="center"/>
      <protection locked="0"/>
    </xf>
    <xf numFmtId="49" fontId="78" fillId="0" borderId="86" xfId="48" applyNumberFormat="1" applyFont="1" applyBorder="1" applyAlignment="1" applyProtection="1">
      <alignment horizontal="left" vertical="center" wrapText="1"/>
      <protection locked="0"/>
    </xf>
    <xf numFmtId="0" fontId="78" fillId="0" borderId="86" xfId="48" applyFont="1" applyBorder="1" applyAlignment="1" applyProtection="1">
      <alignment horizontal="left" vertical="center" wrapText="1"/>
      <protection locked="0"/>
    </xf>
    <xf numFmtId="0" fontId="78" fillId="0" borderId="86" xfId="48" applyFont="1" applyBorder="1" applyAlignment="1" applyProtection="1">
      <alignment horizontal="center" vertical="center" wrapText="1"/>
      <protection locked="0"/>
    </xf>
    <xf numFmtId="166" fontId="78" fillId="0" borderId="86" xfId="48" applyNumberFormat="1" applyFont="1" applyBorder="1" applyAlignment="1" applyProtection="1">
      <alignment vertical="center"/>
      <protection locked="0"/>
    </xf>
    <xf numFmtId="4" fontId="78" fillId="0" borderId="86" xfId="48" applyNumberFormat="1" applyFont="1" applyBorder="1" applyAlignment="1" applyProtection="1">
      <alignment vertical="center"/>
      <protection locked="0"/>
    </xf>
    <xf numFmtId="4" fontId="35" fillId="0" borderId="90" xfId="48" applyNumberFormat="1" applyFont="1" applyBorder="1" applyAlignment="1" applyProtection="1">
      <alignment vertical="center"/>
      <protection locked="0"/>
    </xf>
    <xf numFmtId="4" fontId="35" fillId="0" borderId="92" xfId="48" applyNumberFormat="1" applyFont="1" applyBorder="1" applyAlignment="1" applyProtection="1">
      <alignment vertical="center"/>
      <protection locked="0"/>
    </xf>
    <xf numFmtId="4" fontId="73" fillId="0" borderId="91" xfId="48" applyNumberFormat="1" applyFont="1" applyBorder="1" applyAlignment="1">
      <alignment/>
      <protection/>
    </xf>
    <xf numFmtId="4" fontId="73" fillId="0" borderId="91" xfId="48" applyNumberFormat="1" applyFont="1" applyBorder="1" applyAlignment="1">
      <alignment vertical="center"/>
      <protection/>
    </xf>
    <xf numFmtId="4" fontId="72" fillId="0" borderId="93" xfId="48" applyNumberFormat="1" applyFont="1" applyBorder="1" applyAlignment="1">
      <alignment/>
      <protection/>
    </xf>
    <xf numFmtId="4" fontId="72" fillId="0" borderId="93" xfId="48" applyNumberFormat="1" applyFont="1" applyBorder="1" applyAlignment="1">
      <alignment vertical="center"/>
      <protection/>
    </xf>
    <xf numFmtId="0" fontId="77" fillId="0" borderId="98" xfId="48" applyFont="1" applyBorder="1" applyAlignment="1">
      <alignment horizontal="center" vertical="center"/>
      <protection/>
    </xf>
    <xf numFmtId="168" fontId="77" fillId="0" borderId="98" xfId="48" applyNumberFormat="1" applyFont="1" applyBorder="1" applyAlignment="1">
      <alignment vertical="center"/>
      <protection/>
    </xf>
    <xf numFmtId="168" fontId="77" fillId="0" borderId="99" xfId="48" applyNumberFormat="1" applyFont="1" applyBorder="1" applyAlignment="1">
      <alignment vertical="center"/>
      <protection/>
    </xf>
    <xf numFmtId="0" fontId="35" fillId="0" borderId="0" xfId="48">
      <alignment/>
      <protection/>
    </xf>
    <xf numFmtId="166" fontId="35" fillId="0" borderId="0" xfId="48" applyNumberFormat="1" applyFont="1" applyBorder="1" applyAlignment="1" applyProtection="1">
      <alignment vertical="center"/>
      <protection locked="0"/>
    </xf>
    <xf numFmtId="0" fontId="35" fillId="0" borderId="0" xfId="48" applyBorder="1">
      <alignment/>
      <protection/>
    </xf>
    <xf numFmtId="0" fontId="0" fillId="0" borderId="0" xfId="47" applyAlignment="1">
      <alignment horizontal="left"/>
      <protection/>
    </xf>
    <xf numFmtId="0" fontId="0" fillId="0" borderId="0" xfId="47">
      <alignment/>
      <protection/>
    </xf>
    <xf numFmtId="4" fontId="49" fillId="0" borderId="0" xfId="47" applyNumberFormat="1" applyFont="1">
      <alignment/>
      <protection/>
    </xf>
    <xf numFmtId="4" fontId="0" fillId="0" borderId="0" xfId="47" applyNumberFormat="1">
      <alignment/>
      <protection/>
    </xf>
    <xf numFmtId="0" fontId="6" fillId="0" borderId="100" xfId="47" applyFont="1" applyBorder="1" applyAlignment="1">
      <alignment horizontal="left"/>
      <protection/>
    </xf>
    <xf numFmtId="4" fontId="6" fillId="0" borderId="101" xfId="47" applyNumberFormat="1" applyFont="1" applyBorder="1" applyAlignment="1">
      <alignment horizontal="center"/>
      <protection/>
    </xf>
    <xf numFmtId="0" fontId="49" fillId="0" borderId="102" xfId="47" applyFont="1" applyBorder="1" applyAlignment="1">
      <alignment horizontal="left"/>
      <protection/>
    </xf>
    <xf numFmtId="4" fontId="49" fillId="0" borderId="31" xfId="47" applyNumberFormat="1" applyFont="1" applyBorder="1">
      <alignment/>
      <protection/>
    </xf>
    <xf numFmtId="4" fontId="49" fillId="0" borderId="31" xfId="47" applyNumberFormat="1" applyFont="1" applyBorder="1" applyAlignment="1">
      <alignment wrapText="1"/>
      <protection/>
    </xf>
    <xf numFmtId="0" fontId="50" fillId="35" borderId="103" xfId="47" applyFont="1" applyFill="1" applyBorder="1" applyAlignment="1">
      <alignment horizontal="left"/>
      <protection/>
    </xf>
    <xf numFmtId="4" fontId="50" fillId="35" borderId="104" xfId="47" applyNumberFormat="1" applyFont="1" applyFill="1" applyBorder="1">
      <alignment/>
      <protection/>
    </xf>
    <xf numFmtId="4" fontId="50" fillId="35" borderId="105" xfId="47" applyNumberFormat="1" applyFont="1" applyFill="1" applyBorder="1">
      <alignment/>
      <protection/>
    </xf>
    <xf numFmtId="0" fontId="6" fillId="0" borderId="0" xfId="47" applyFont="1" applyAlignment="1">
      <alignment horizontal="left"/>
      <protection/>
    </xf>
    <xf numFmtId="4" fontId="79" fillId="0" borderId="0" xfId="47" applyNumberFormat="1" applyFont="1">
      <alignment/>
      <protection/>
    </xf>
    <xf numFmtId="4" fontId="6" fillId="0" borderId="0" xfId="47" applyNumberFormat="1" applyFont="1">
      <alignment/>
      <protection/>
    </xf>
    <xf numFmtId="0" fontId="38" fillId="0" borderId="0" xfId="48" applyFont="1" applyBorder="1" applyAlignment="1">
      <alignment vertical="center" wrapText="1"/>
      <protection/>
    </xf>
    <xf numFmtId="0" fontId="38" fillId="0" borderId="0" xfId="48" applyFont="1" applyBorder="1" applyAlignment="1">
      <alignment vertical="center" wrapText="1"/>
      <protection/>
    </xf>
    <xf numFmtId="14" fontId="0" fillId="0" borderId="34" xfId="0" applyNumberFormat="1" applyFont="1" applyFill="1" applyBorder="1" applyAlignment="1">
      <alignment vertical="center" wrapText="1"/>
    </xf>
    <xf numFmtId="14" fontId="6" fillId="0" borderId="74" xfId="0" applyNumberFormat="1" applyFont="1" applyFill="1" applyBorder="1" applyAlignment="1">
      <alignment horizontal="justify" vertical="center"/>
    </xf>
    <xf numFmtId="14" fontId="6" fillId="0" borderId="11" xfId="0" applyNumberFormat="1" applyFont="1" applyFill="1" applyBorder="1" applyAlignment="1">
      <alignment horizontal="justify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247650</xdr:colOff>
      <xdr:row>2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K10" sqref="K10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64" t="s">
        <v>69</v>
      </c>
      <c r="B1" s="226"/>
      <c r="C1" s="226"/>
      <c r="D1" s="227"/>
      <c r="E1" s="1"/>
      <c r="F1" s="2"/>
    </row>
    <row r="2" spans="1:6" ht="20.25" customHeight="1" thickBot="1">
      <c r="A2" s="165" t="s">
        <v>51</v>
      </c>
      <c r="B2" s="166"/>
      <c r="C2" s="166"/>
      <c r="D2" s="167"/>
      <c r="E2" s="4" t="s">
        <v>52</v>
      </c>
      <c r="F2" s="5">
        <v>5</v>
      </c>
    </row>
    <row r="3" spans="1:6" ht="18" customHeight="1" thickBot="1">
      <c r="A3" s="6" t="s">
        <v>0</v>
      </c>
      <c r="B3" s="168" t="s">
        <v>68</v>
      </c>
      <c r="C3" s="168"/>
      <c r="D3" s="169"/>
      <c r="E3" s="7" t="s">
        <v>1</v>
      </c>
      <c r="F3" s="371">
        <v>42944</v>
      </c>
    </row>
    <row r="4" spans="1:6" ht="12.75">
      <c r="A4" s="170" t="s">
        <v>2</v>
      </c>
      <c r="B4" s="171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3"/>
      <c r="B5" s="154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78" t="s">
        <v>90</v>
      </c>
      <c r="D6" s="179"/>
      <c r="E6" s="179"/>
      <c r="F6" s="180"/>
    </row>
    <row r="7" spans="1:6" ht="12" customHeight="1">
      <c r="A7" s="15" t="s">
        <v>9</v>
      </c>
      <c r="B7" s="16" t="s">
        <v>10</v>
      </c>
      <c r="C7" s="181"/>
      <c r="D7" s="182"/>
      <c r="E7" s="182"/>
      <c r="F7" s="183"/>
    </row>
    <row r="8" spans="1:6" ht="9" customHeight="1">
      <c r="A8" s="15"/>
      <c r="B8" s="16"/>
      <c r="C8" s="184"/>
      <c r="D8" s="185"/>
      <c r="E8" s="185"/>
      <c r="F8" s="186"/>
    </row>
    <row r="9" spans="1:6" ht="9" customHeight="1">
      <c r="A9" s="15"/>
      <c r="B9" s="16"/>
      <c r="C9" s="184"/>
      <c r="D9" s="185"/>
      <c r="E9" s="185"/>
      <c r="F9" s="186"/>
    </row>
    <row r="10" spans="1:6" ht="15" customHeight="1">
      <c r="A10" s="17"/>
      <c r="B10" s="16" t="s">
        <v>11</v>
      </c>
      <c r="C10" s="184"/>
      <c r="D10" s="185"/>
      <c r="E10" s="185"/>
      <c r="F10" s="186"/>
    </row>
    <row r="11" spans="1:6" ht="15" customHeight="1">
      <c r="A11" s="17"/>
      <c r="B11" s="16" t="s">
        <v>12</v>
      </c>
      <c r="C11" s="187"/>
      <c r="D11" s="188"/>
      <c r="E11" s="188"/>
      <c r="F11" s="189"/>
    </row>
    <row r="12" spans="1:6" ht="15" customHeight="1" thickBot="1">
      <c r="A12" s="18"/>
      <c r="B12" s="19" t="s">
        <v>13</v>
      </c>
      <c r="C12" s="175"/>
      <c r="D12" s="176"/>
      <c r="E12" s="176"/>
      <c r="F12" s="177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4" t="s">
        <v>312</v>
      </c>
      <c r="C14" s="174"/>
      <c r="D14" s="174"/>
      <c r="E14" s="174"/>
      <c r="F14" s="24"/>
    </row>
    <row r="15" spans="1:6" ht="12.75">
      <c r="A15" s="26"/>
      <c r="B15" s="174"/>
      <c r="C15" s="174"/>
      <c r="D15" s="174"/>
      <c r="E15" s="174"/>
      <c r="F15" s="24"/>
    </row>
    <row r="16" spans="1:6" ht="12.75">
      <c r="A16" s="26"/>
      <c r="B16" s="110"/>
      <c r="C16" s="110"/>
      <c r="D16" s="110"/>
      <c r="E16" s="110"/>
      <c r="F16" s="24"/>
    </row>
    <row r="17" spans="1:6" ht="13.5" thickBot="1">
      <c r="A17" s="26"/>
      <c r="B17" s="25"/>
      <c r="C17" s="25"/>
      <c r="D17" s="25"/>
      <c r="E17" s="25"/>
      <c r="F17" s="24"/>
    </row>
    <row r="18" spans="1:6" ht="12.75" customHeight="1" thickBot="1">
      <c r="A18" s="172" t="s">
        <v>15</v>
      </c>
      <c r="B18" s="173"/>
      <c r="C18" s="27" t="s">
        <v>16</v>
      </c>
      <c r="D18" s="28" t="s">
        <v>17</v>
      </c>
      <c r="E18" s="29"/>
      <c r="F18" s="30"/>
    </row>
    <row r="19" spans="1:6" ht="37.5" customHeight="1">
      <c r="A19" s="160" t="s">
        <v>53</v>
      </c>
      <c r="B19" s="161"/>
      <c r="C19" s="31" t="s">
        <v>18</v>
      </c>
      <c r="D19" s="31" t="s">
        <v>19</v>
      </c>
      <c r="E19" s="31" t="s">
        <v>20</v>
      </c>
      <c r="F19" s="32" t="s">
        <v>21</v>
      </c>
    </row>
    <row r="20" spans="1:6" ht="14.25" customHeight="1">
      <c r="A20" s="162"/>
      <c r="B20" s="163"/>
      <c r="C20" s="33" t="s">
        <v>22</v>
      </c>
      <c r="D20" s="33"/>
      <c r="E20" s="34"/>
      <c r="F20" s="35"/>
    </row>
    <row r="21" spans="1:6" ht="12.75">
      <c r="A21" s="149" t="s">
        <v>23</v>
      </c>
      <c r="B21" s="150"/>
      <c r="C21" s="150"/>
      <c r="D21" s="150"/>
      <c r="E21" s="150"/>
      <c r="F21" s="151"/>
    </row>
    <row r="22" spans="1:6" ht="12.75">
      <c r="A22" s="157"/>
      <c r="B22" s="158"/>
      <c r="C22" s="158"/>
      <c r="D22" s="158"/>
      <c r="E22" s="158"/>
      <c r="F22" s="159"/>
    </row>
    <row r="23" spans="1:6" ht="13.5" thickBot="1">
      <c r="A23" s="197" t="s">
        <v>24</v>
      </c>
      <c r="B23" s="198"/>
      <c r="C23" s="198"/>
      <c r="D23" s="198"/>
      <c r="E23" s="198"/>
      <c r="F23" s="199"/>
    </row>
    <row r="24" spans="1:6" ht="18.75" customHeight="1">
      <c r="A24" s="206" t="s">
        <v>25</v>
      </c>
      <c r="B24" s="207"/>
      <c r="C24" s="207"/>
      <c r="D24" s="208"/>
      <c r="E24" s="38" t="s">
        <v>1</v>
      </c>
      <c r="F24" s="370">
        <v>42944</v>
      </c>
    </row>
    <row r="25" spans="1:6" ht="12.75">
      <c r="A25" s="149" t="s">
        <v>2</v>
      </c>
      <c r="B25" s="152"/>
      <c r="C25" s="39" t="s">
        <v>3</v>
      </c>
      <c r="D25" s="39" t="s">
        <v>4</v>
      </c>
      <c r="E25" s="39" t="s">
        <v>5</v>
      </c>
      <c r="F25" s="32" t="s">
        <v>38</v>
      </c>
    </row>
    <row r="26" spans="1:6" ht="13.5" thickBot="1">
      <c r="A26" s="153"/>
      <c r="B26" s="154"/>
      <c r="C26" s="10"/>
      <c r="D26" s="10"/>
      <c r="E26" s="40"/>
      <c r="F26" s="12" t="s">
        <v>7</v>
      </c>
    </row>
    <row r="27" spans="1:6" ht="12.75">
      <c r="A27" s="203" t="s">
        <v>26</v>
      </c>
      <c r="B27" s="204"/>
      <c r="C27" s="204"/>
      <c r="D27" s="204"/>
      <c r="E27" s="204"/>
      <c r="F27" s="205"/>
    </row>
    <row r="28" spans="1:6" ht="12.75">
      <c r="A28" s="194" t="s">
        <v>27</v>
      </c>
      <c r="B28" s="195"/>
      <c r="C28" s="195"/>
      <c r="D28" s="195"/>
      <c r="E28" s="195"/>
      <c r="F28" s="196"/>
    </row>
    <row r="29" spans="1:6" ht="12.75">
      <c r="A29" s="209"/>
      <c r="B29" s="210"/>
      <c r="C29" s="210"/>
      <c r="D29" s="210"/>
      <c r="E29" s="210"/>
      <c r="F29" s="211"/>
    </row>
    <row r="30" spans="1:6" ht="12.75">
      <c r="A30" s="44"/>
      <c r="B30" s="45"/>
      <c r="C30" s="41"/>
      <c r="D30" s="41"/>
      <c r="E30" s="41"/>
      <c r="F30" s="42"/>
    </row>
    <row r="31" spans="1:6" ht="12.75">
      <c r="A31" s="43"/>
      <c r="B31" s="46"/>
      <c r="C31" s="41"/>
      <c r="D31" s="36"/>
      <c r="E31" s="36"/>
      <c r="F31" s="37"/>
    </row>
    <row r="32" spans="1:6" ht="12.75">
      <c r="A32" s="43" t="s">
        <v>28</v>
      </c>
      <c r="B32" s="47">
        <f>ROUND('příloha ZL 05'!O42,2)</f>
        <v>36940.38</v>
      </c>
      <c r="C32" s="41" t="s">
        <v>29</v>
      </c>
      <c r="D32" s="41"/>
      <c r="E32" s="41"/>
      <c r="F32" s="42"/>
    </row>
    <row r="33" spans="1:6" ht="12.75">
      <c r="A33" s="20"/>
      <c r="D33" s="41"/>
      <c r="E33" s="41"/>
      <c r="F33" s="42"/>
    </row>
    <row r="34" spans="1:6" ht="12.75">
      <c r="A34" s="44"/>
      <c r="B34" s="46"/>
      <c r="C34" s="41"/>
      <c r="D34" s="41"/>
      <c r="E34" s="41"/>
      <c r="F34" s="42"/>
    </row>
    <row r="35" spans="1:6" ht="12.75">
      <c r="A35" s="44" t="s">
        <v>56</v>
      </c>
      <c r="B35" s="46">
        <f>0.21*B32</f>
        <v>7757.479799999999</v>
      </c>
      <c r="C35" s="41" t="s">
        <v>29</v>
      </c>
      <c r="D35" s="41"/>
      <c r="E35" s="41"/>
      <c r="F35" s="42"/>
    </row>
    <row r="36" spans="1:6" ht="12.75">
      <c r="A36" s="44"/>
      <c r="B36" s="45"/>
      <c r="C36" s="41"/>
      <c r="D36" s="41"/>
      <c r="E36" s="41"/>
      <c r="F36" s="42"/>
    </row>
    <row r="37" spans="1:14" ht="12" customHeight="1">
      <c r="A37" s="44" t="s">
        <v>54</v>
      </c>
      <c r="B37" s="82">
        <f>B32+B34+B35</f>
        <v>44697.8598</v>
      </c>
      <c r="C37" s="41" t="s">
        <v>29</v>
      </c>
      <c r="D37" s="41"/>
      <c r="E37" s="41"/>
      <c r="F37" s="42"/>
      <c r="N37" s="3" t="s">
        <v>16</v>
      </c>
    </row>
    <row r="38" spans="1:6" ht="12.75">
      <c r="A38" s="44"/>
      <c r="B38" s="45"/>
      <c r="C38" s="41"/>
      <c r="D38" s="41"/>
      <c r="E38" s="41"/>
      <c r="F38" s="42"/>
    </row>
    <row r="39" spans="1:6" ht="12.75">
      <c r="A39" s="44"/>
      <c r="B39" s="45"/>
      <c r="C39" s="41"/>
      <c r="D39" s="41"/>
      <c r="E39" s="41"/>
      <c r="F39" s="42"/>
    </row>
    <row r="40" spans="1:6" ht="13.5" customHeight="1" thickBot="1">
      <c r="A40" s="155" t="s">
        <v>30</v>
      </c>
      <c r="B40" s="156"/>
      <c r="C40" s="48"/>
      <c r="D40" s="48"/>
      <c r="E40" s="48"/>
      <c r="F40" s="49"/>
    </row>
    <row r="41" spans="1:6" ht="12.75">
      <c r="A41" s="200" t="s">
        <v>31</v>
      </c>
      <c r="B41" s="201"/>
      <c r="C41" s="202"/>
      <c r="D41" s="200" t="s">
        <v>32</v>
      </c>
      <c r="E41" s="201"/>
      <c r="F41" s="202"/>
    </row>
    <row r="42" spans="1:6" ht="24.75" customHeight="1">
      <c r="A42" s="190" t="s">
        <v>7</v>
      </c>
      <c r="B42" s="191"/>
      <c r="C42" s="192"/>
      <c r="D42" s="193" t="s">
        <v>7</v>
      </c>
      <c r="E42" s="191"/>
      <c r="F42" s="192"/>
    </row>
    <row r="43" spans="1:6" ht="13.5" thickBot="1">
      <c r="A43" s="197" t="s">
        <v>33</v>
      </c>
      <c r="B43" s="198"/>
      <c r="C43" s="199"/>
      <c r="D43" s="50"/>
      <c r="E43" s="51"/>
      <c r="F43" s="52"/>
    </row>
    <row r="44" spans="1:6" ht="12.75">
      <c r="A44" s="170" t="s">
        <v>34</v>
      </c>
      <c r="B44" s="212"/>
      <c r="C44" s="213"/>
      <c r="D44" s="170" t="s">
        <v>35</v>
      </c>
      <c r="E44" s="212"/>
      <c r="F44" s="213"/>
    </row>
    <row r="45" spans="1:6" ht="25.5" customHeight="1">
      <c r="A45" s="214" t="s">
        <v>55</v>
      </c>
      <c r="B45" s="215"/>
      <c r="C45" s="216"/>
      <c r="D45" s="214" t="s">
        <v>68</v>
      </c>
      <c r="E45" s="215"/>
      <c r="F45" s="216"/>
    </row>
    <row r="46" spans="1:6" ht="12.75">
      <c r="A46" s="157"/>
      <c r="B46" s="158"/>
      <c r="C46" s="159"/>
      <c r="D46" s="157"/>
      <c r="E46" s="158"/>
      <c r="F46" s="159"/>
    </row>
    <row r="47" spans="1:6" ht="12.75">
      <c r="A47" s="157"/>
      <c r="B47" s="158"/>
      <c r="C47" s="159"/>
      <c r="D47" s="157"/>
      <c r="E47" s="158"/>
      <c r="F47" s="159"/>
    </row>
    <row r="48" spans="1:6" ht="13.5" thickBot="1">
      <c r="A48" s="53" t="s">
        <v>36</v>
      </c>
      <c r="B48" s="369">
        <v>42944</v>
      </c>
      <c r="C48" s="54"/>
      <c r="D48" s="101" t="s">
        <v>37</v>
      </c>
      <c r="E48" s="102"/>
      <c r="F48" s="10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5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90" zoomScaleNormal="90" zoomScalePageLayoutView="0" workbookViewId="0" topLeftCell="A1">
      <selection activeCell="B14" sqref="B13:B14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2" customWidth="1"/>
    <col min="6" max="6" width="10.75390625" style="72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2" customWidth="1"/>
    <col min="13" max="13" width="10.75390625" style="72" customWidth="1"/>
    <col min="14" max="15" width="12.75390625" style="0" customWidth="1"/>
    <col min="17" max="17" width="9.125" style="83" customWidth="1"/>
  </cols>
  <sheetData>
    <row r="1" spans="1:15" ht="60" customHeight="1" thickBot="1">
      <c r="A1" s="219" t="s">
        <v>39</v>
      </c>
      <c r="B1" s="220"/>
      <c r="C1" s="220"/>
      <c r="D1" s="220"/>
      <c r="E1" s="220"/>
      <c r="F1" s="220"/>
      <c r="G1" s="55"/>
      <c r="H1" s="56"/>
      <c r="I1" s="56"/>
      <c r="J1" s="217" t="s">
        <v>69</v>
      </c>
      <c r="K1" s="217"/>
      <c r="L1" s="217"/>
      <c r="M1" s="218"/>
      <c r="N1" s="81" t="s">
        <v>52</v>
      </c>
      <c r="O1" s="98">
        <v>5</v>
      </c>
    </row>
    <row r="2" spans="1:15" ht="19.5" customHeight="1" thickBot="1">
      <c r="A2" s="221" t="s">
        <v>40</v>
      </c>
      <c r="B2" s="222"/>
      <c r="C2" s="222"/>
      <c r="D2" s="222"/>
      <c r="E2" s="222"/>
      <c r="F2" s="222"/>
      <c r="G2" s="223"/>
      <c r="H2" s="57"/>
      <c r="I2" s="57"/>
      <c r="J2" s="224" t="s">
        <v>41</v>
      </c>
      <c r="K2" s="225"/>
      <c r="L2" s="225"/>
      <c r="M2" s="225"/>
      <c r="N2" s="225"/>
      <c r="O2" s="58" t="s">
        <v>42</v>
      </c>
    </row>
    <row r="3" spans="1:17" s="63" customFormat="1" ht="19.5" customHeight="1" thickBot="1">
      <c r="A3" s="106" t="s">
        <v>43</v>
      </c>
      <c r="B3" s="60" t="s">
        <v>50</v>
      </c>
      <c r="C3" s="59" t="s">
        <v>44</v>
      </c>
      <c r="D3" s="60" t="s">
        <v>45</v>
      </c>
      <c r="E3" s="60" t="s">
        <v>46</v>
      </c>
      <c r="F3" s="61" t="s">
        <v>47</v>
      </c>
      <c r="G3" s="62" t="s">
        <v>48</v>
      </c>
      <c r="H3" s="111" t="s">
        <v>43</v>
      </c>
      <c r="I3" s="60" t="s">
        <v>50</v>
      </c>
      <c r="J3" s="59" t="s">
        <v>44</v>
      </c>
      <c r="K3" s="60" t="s">
        <v>45</v>
      </c>
      <c r="L3" s="60" t="s">
        <v>46</v>
      </c>
      <c r="M3" s="61" t="s">
        <v>49</v>
      </c>
      <c r="N3" s="62" t="s">
        <v>48</v>
      </c>
      <c r="O3" s="58" t="s">
        <v>48</v>
      </c>
      <c r="Q3" s="84"/>
    </row>
    <row r="4" spans="1:17" s="75" customFormat="1" ht="15" customHeight="1">
      <c r="A4" s="117"/>
      <c r="B4" s="118"/>
      <c r="C4" s="119"/>
      <c r="D4" s="118"/>
      <c r="E4" s="120"/>
      <c r="F4" s="121"/>
      <c r="G4" s="122"/>
      <c r="H4" s="123"/>
      <c r="I4" s="124"/>
      <c r="J4" s="119"/>
      <c r="K4" s="118"/>
      <c r="L4" s="120"/>
      <c r="M4" s="125"/>
      <c r="N4" s="126"/>
      <c r="O4" s="127"/>
      <c r="Q4" s="85"/>
    </row>
    <row r="5" spans="1:17" s="75" customFormat="1" ht="15" customHeight="1">
      <c r="A5" s="128"/>
      <c r="B5" s="129"/>
      <c r="C5" s="130"/>
      <c r="D5" s="131"/>
      <c r="E5" s="132"/>
      <c r="F5" s="133"/>
      <c r="G5" s="134">
        <f>E5*F5</f>
        <v>0</v>
      </c>
      <c r="H5" s="135"/>
      <c r="I5" s="228"/>
      <c r="J5" s="229" t="s">
        <v>70</v>
      </c>
      <c r="K5" s="230"/>
      <c r="L5" s="231"/>
      <c r="M5" s="232"/>
      <c r="N5" s="233"/>
      <c r="O5" s="137"/>
      <c r="Q5" s="85"/>
    </row>
    <row r="6" spans="1:17" s="75" customFormat="1" ht="30" customHeight="1">
      <c r="A6" s="138"/>
      <c r="B6" s="136"/>
      <c r="C6" s="139"/>
      <c r="D6" s="129"/>
      <c r="E6" s="132"/>
      <c r="F6" s="133"/>
      <c r="G6" s="134">
        <f>E6*F6</f>
        <v>0</v>
      </c>
      <c r="H6" s="135"/>
      <c r="I6" s="234" t="s">
        <v>71</v>
      </c>
      <c r="J6" s="235" t="s">
        <v>72</v>
      </c>
      <c r="K6" s="236" t="s">
        <v>59</v>
      </c>
      <c r="L6" s="231">
        <v>1</v>
      </c>
      <c r="M6" s="232">
        <v>19230.82</v>
      </c>
      <c r="N6" s="233">
        <f>L6*M6</f>
        <v>19230.82</v>
      </c>
      <c r="O6" s="137"/>
      <c r="Q6" s="85"/>
    </row>
    <row r="7" spans="1:17" s="75" customFormat="1" ht="15" customHeight="1">
      <c r="A7" s="138"/>
      <c r="B7" s="136"/>
      <c r="C7" s="139"/>
      <c r="D7" s="129"/>
      <c r="E7" s="132"/>
      <c r="F7" s="133"/>
      <c r="G7" s="134">
        <f>E7*F7</f>
        <v>0</v>
      </c>
      <c r="H7" s="135"/>
      <c r="I7" s="234"/>
      <c r="J7" s="237"/>
      <c r="K7" s="230"/>
      <c r="L7" s="231"/>
      <c r="M7" s="232"/>
      <c r="N7" s="233"/>
      <c r="O7" s="137"/>
      <c r="Q7" s="85"/>
    </row>
    <row r="8" spans="1:17" s="75" customFormat="1" ht="15" customHeight="1">
      <c r="A8" s="140"/>
      <c r="B8" s="129"/>
      <c r="C8" s="139"/>
      <c r="D8" s="129"/>
      <c r="E8" s="141"/>
      <c r="F8" s="133"/>
      <c r="G8" s="134">
        <f>E8*F8</f>
        <v>0</v>
      </c>
      <c r="H8" s="135"/>
      <c r="I8" s="234"/>
      <c r="J8" s="229" t="s">
        <v>73</v>
      </c>
      <c r="K8" s="230"/>
      <c r="L8" s="231"/>
      <c r="M8" s="232"/>
      <c r="N8" s="233"/>
      <c r="O8" s="137"/>
      <c r="Q8" s="85"/>
    </row>
    <row r="9" spans="1:17" s="75" customFormat="1" ht="15" customHeight="1">
      <c r="A9" s="140"/>
      <c r="B9" s="129"/>
      <c r="C9" s="139"/>
      <c r="D9" s="129"/>
      <c r="E9" s="141"/>
      <c r="F9" s="133"/>
      <c r="G9" s="134">
        <f>E9*F9</f>
        <v>0</v>
      </c>
      <c r="H9" s="135"/>
      <c r="I9" s="228" t="s">
        <v>74</v>
      </c>
      <c r="J9" s="238" t="s">
        <v>75</v>
      </c>
      <c r="K9" s="230" t="s">
        <v>59</v>
      </c>
      <c r="L9" s="231">
        <v>1</v>
      </c>
      <c r="M9" s="232">
        <v>7425.6</v>
      </c>
      <c r="N9" s="233">
        <f aca="true" t="shared" si="0" ref="N9:N20">L9*M9</f>
        <v>7425.6</v>
      </c>
      <c r="O9" s="137"/>
      <c r="Q9" s="85"/>
    </row>
    <row r="10" spans="1:17" s="75" customFormat="1" ht="15" customHeight="1">
      <c r="A10" s="140"/>
      <c r="B10" s="129"/>
      <c r="C10" s="139"/>
      <c r="D10" s="129"/>
      <c r="E10" s="141"/>
      <c r="F10" s="133"/>
      <c r="G10" s="142"/>
      <c r="H10" s="135"/>
      <c r="I10" s="228"/>
      <c r="J10" s="238"/>
      <c r="K10" s="230"/>
      <c r="L10" s="231"/>
      <c r="M10" s="232"/>
      <c r="N10" s="233"/>
      <c r="O10" s="137"/>
      <c r="Q10" s="85"/>
    </row>
    <row r="11" spans="1:17" s="75" customFormat="1" ht="15" customHeight="1">
      <c r="A11" s="140"/>
      <c r="B11" s="129"/>
      <c r="C11" s="139"/>
      <c r="D11" s="129"/>
      <c r="E11" s="141"/>
      <c r="F11" s="133"/>
      <c r="G11" s="142"/>
      <c r="H11" s="135"/>
      <c r="I11" s="228"/>
      <c r="J11" s="239" t="s">
        <v>76</v>
      </c>
      <c r="K11" s="230"/>
      <c r="L11" s="231"/>
      <c r="M11" s="232"/>
      <c r="N11" s="233"/>
      <c r="O11" s="137"/>
      <c r="Q11" s="85"/>
    </row>
    <row r="12" spans="1:17" s="75" customFormat="1" ht="15" customHeight="1">
      <c r="A12" s="140"/>
      <c r="B12" s="129"/>
      <c r="C12" s="139"/>
      <c r="D12" s="129"/>
      <c r="E12" s="141"/>
      <c r="F12" s="133"/>
      <c r="G12" s="142"/>
      <c r="H12" s="135"/>
      <c r="I12" s="234" t="s">
        <v>77</v>
      </c>
      <c r="J12" s="237" t="s">
        <v>78</v>
      </c>
      <c r="K12" s="230" t="s">
        <v>58</v>
      </c>
      <c r="L12" s="231">
        <v>1</v>
      </c>
      <c r="M12" s="232">
        <v>595</v>
      </c>
      <c r="N12" s="233">
        <f t="shared" si="0"/>
        <v>595</v>
      </c>
      <c r="O12" s="137"/>
      <c r="Q12" s="85"/>
    </row>
    <row r="13" spans="1:17" s="75" customFormat="1" ht="15" customHeight="1">
      <c r="A13" s="140"/>
      <c r="B13" s="129"/>
      <c r="C13" s="139"/>
      <c r="D13" s="129"/>
      <c r="E13" s="141"/>
      <c r="F13" s="133"/>
      <c r="G13" s="142"/>
      <c r="H13" s="135"/>
      <c r="I13" s="234"/>
      <c r="J13" s="237" t="s">
        <v>79</v>
      </c>
      <c r="K13" s="230" t="s">
        <v>57</v>
      </c>
      <c r="L13" s="231">
        <v>10</v>
      </c>
      <c r="M13" s="232">
        <v>45</v>
      </c>
      <c r="N13" s="233">
        <f t="shared" si="0"/>
        <v>450</v>
      </c>
      <c r="O13" s="137"/>
      <c r="Q13" s="85"/>
    </row>
    <row r="14" spans="1:17" s="75" customFormat="1" ht="15" customHeight="1">
      <c r="A14" s="140"/>
      <c r="B14" s="129"/>
      <c r="C14" s="139"/>
      <c r="D14" s="129"/>
      <c r="E14" s="141"/>
      <c r="F14" s="133"/>
      <c r="G14" s="142"/>
      <c r="H14" s="135"/>
      <c r="I14" s="234"/>
      <c r="J14" s="237" t="s">
        <v>80</v>
      </c>
      <c r="K14" s="230" t="s">
        <v>58</v>
      </c>
      <c r="L14" s="231">
        <v>1</v>
      </c>
      <c r="M14" s="232">
        <v>600</v>
      </c>
      <c r="N14" s="233">
        <f t="shared" si="0"/>
        <v>600</v>
      </c>
      <c r="O14" s="137"/>
      <c r="Q14" s="85"/>
    </row>
    <row r="15" spans="1:17" s="75" customFormat="1" ht="15" customHeight="1">
      <c r="A15" s="140"/>
      <c r="B15" s="129"/>
      <c r="C15" s="139"/>
      <c r="D15" s="129"/>
      <c r="E15" s="141"/>
      <c r="F15" s="133"/>
      <c r="G15" s="142"/>
      <c r="H15" s="135"/>
      <c r="I15" s="234"/>
      <c r="J15" s="237"/>
      <c r="K15" s="230"/>
      <c r="L15" s="231"/>
      <c r="M15" s="232"/>
      <c r="N15" s="233"/>
      <c r="O15" s="137"/>
      <c r="Q15" s="85"/>
    </row>
    <row r="16" spans="1:17" s="75" customFormat="1" ht="15" customHeight="1">
      <c r="A16" s="140"/>
      <c r="B16" s="129"/>
      <c r="C16" s="139"/>
      <c r="D16" s="129"/>
      <c r="E16" s="141"/>
      <c r="F16" s="133"/>
      <c r="G16" s="142"/>
      <c r="H16" s="135"/>
      <c r="I16" s="234"/>
      <c r="J16" s="229" t="s">
        <v>81</v>
      </c>
      <c r="K16" s="230"/>
      <c r="L16" s="231"/>
      <c r="M16" s="232"/>
      <c r="N16" s="233"/>
      <c r="O16" s="137"/>
      <c r="Q16" s="85"/>
    </row>
    <row r="17" spans="1:17" s="75" customFormat="1" ht="15" customHeight="1">
      <c r="A17" s="140"/>
      <c r="B17" s="129"/>
      <c r="C17" s="139"/>
      <c r="D17" s="129"/>
      <c r="E17" s="141"/>
      <c r="F17" s="133"/>
      <c r="G17" s="142"/>
      <c r="H17" s="135"/>
      <c r="I17" s="234" t="s">
        <v>82</v>
      </c>
      <c r="J17" s="237" t="s">
        <v>83</v>
      </c>
      <c r="K17" s="230" t="s">
        <v>59</v>
      </c>
      <c r="L17" s="231">
        <v>1</v>
      </c>
      <c r="M17" s="232">
        <v>3820</v>
      </c>
      <c r="N17" s="233">
        <f t="shared" si="0"/>
        <v>3820</v>
      </c>
      <c r="O17" s="137"/>
      <c r="Q17" s="85"/>
    </row>
    <row r="18" spans="1:17" s="75" customFormat="1" ht="15" customHeight="1">
      <c r="A18" s="128"/>
      <c r="B18" s="129"/>
      <c r="C18" s="139"/>
      <c r="D18" s="129"/>
      <c r="E18" s="141"/>
      <c r="F18" s="133"/>
      <c r="G18" s="142"/>
      <c r="H18" s="143"/>
      <c r="I18" s="234"/>
      <c r="J18" s="237" t="s">
        <v>84</v>
      </c>
      <c r="K18" s="230" t="s">
        <v>58</v>
      </c>
      <c r="L18" s="231">
        <v>1</v>
      </c>
      <c r="M18" s="232">
        <v>450</v>
      </c>
      <c r="N18" s="233">
        <f t="shared" si="0"/>
        <v>450</v>
      </c>
      <c r="O18" s="137"/>
      <c r="Q18" s="85"/>
    </row>
    <row r="19" spans="1:17" s="75" customFormat="1" ht="15" customHeight="1">
      <c r="A19" s="128"/>
      <c r="B19" s="129"/>
      <c r="C19" s="139"/>
      <c r="D19" s="129"/>
      <c r="E19" s="141"/>
      <c r="F19" s="133"/>
      <c r="G19" s="142"/>
      <c r="H19" s="135"/>
      <c r="I19" s="234"/>
      <c r="J19" s="237" t="s">
        <v>85</v>
      </c>
      <c r="K19" s="230" t="s">
        <v>58</v>
      </c>
      <c r="L19" s="231">
        <v>1</v>
      </c>
      <c r="M19" s="232">
        <v>450</v>
      </c>
      <c r="N19" s="233">
        <f t="shared" si="0"/>
        <v>450</v>
      </c>
      <c r="O19" s="137"/>
      <c r="Q19" s="85"/>
    </row>
    <row r="20" spans="1:17" s="75" customFormat="1" ht="15" customHeight="1">
      <c r="A20" s="128"/>
      <c r="B20" s="129"/>
      <c r="C20" s="139"/>
      <c r="D20" s="129"/>
      <c r="E20" s="141"/>
      <c r="F20" s="133"/>
      <c r="G20" s="142"/>
      <c r="H20" s="143"/>
      <c r="I20" s="234"/>
      <c r="J20" s="237" t="s">
        <v>86</v>
      </c>
      <c r="K20" s="230" t="s">
        <v>59</v>
      </c>
      <c r="L20" s="231">
        <v>1</v>
      </c>
      <c r="M20" s="232">
        <v>2430</v>
      </c>
      <c r="N20" s="233">
        <f t="shared" si="0"/>
        <v>2430</v>
      </c>
      <c r="O20" s="137"/>
      <c r="Q20" s="85"/>
    </row>
    <row r="21" spans="1:17" s="75" customFormat="1" ht="15" customHeight="1">
      <c r="A21" s="128"/>
      <c r="B21" s="129"/>
      <c r="C21" s="139"/>
      <c r="D21" s="129"/>
      <c r="E21" s="141"/>
      <c r="F21" s="133"/>
      <c r="G21" s="142"/>
      <c r="H21" s="143"/>
      <c r="I21" s="234"/>
      <c r="J21" s="237"/>
      <c r="K21" s="230"/>
      <c r="L21" s="231"/>
      <c r="M21" s="232"/>
      <c r="N21" s="233"/>
      <c r="O21" s="137"/>
      <c r="Q21" s="85"/>
    </row>
    <row r="22" spans="1:17" s="75" customFormat="1" ht="15" customHeight="1">
      <c r="A22" s="128"/>
      <c r="B22" s="129"/>
      <c r="C22" s="139"/>
      <c r="D22" s="129"/>
      <c r="E22" s="141"/>
      <c r="F22" s="133"/>
      <c r="G22" s="142"/>
      <c r="H22" s="143"/>
      <c r="I22" s="234"/>
      <c r="J22" s="237"/>
      <c r="K22" s="230"/>
      <c r="L22" s="231"/>
      <c r="M22" s="232"/>
      <c r="N22" s="233"/>
      <c r="O22" s="137"/>
      <c r="Q22" s="85"/>
    </row>
    <row r="23" spans="1:17" s="75" customFormat="1" ht="15" customHeight="1">
      <c r="A23" s="128"/>
      <c r="B23" s="129"/>
      <c r="C23" s="139"/>
      <c r="D23" s="129"/>
      <c r="E23" s="141"/>
      <c r="F23" s="133"/>
      <c r="G23" s="142"/>
      <c r="H23" s="135"/>
      <c r="I23" s="129"/>
      <c r="J23" s="130"/>
      <c r="K23" s="131"/>
      <c r="L23" s="132"/>
      <c r="M23" s="133"/>
      <c r="N23" s="134"/>
      <c r="O23" s="137"/>
      <c r="Q23" s="85"/>
    </row>
    <row r="24" spans="1:17" s="75" customFormat="1" ht="15" customHeight="1">
      <c r="A24" s="128"/>
      <c r="B24" s="129"/>
      <c r="C24" s="139"/>
      <c r="D24" s="129"/>
      <c r="E24" s="141"/>
      <c r="F24" s="133"/>
      <c r="G24" s="142"/>
      <c r="H24" s="135"/>
      <c r="I24" s="129"/>
      <c r="J24" s="130"/>
      <c r="K24" s="131"/>
      <c r="L24" s="132"/>
      <c r="M24" s="133"/>
      <c r="N24" s="134"/>
      <c r="O24" s="137"/>
      <c r="Q24" s="85"/>
    </row>
    <row r="25" spans="1:17" s="75" customFormat="1" ht="15" customHeight="1">
      <c r="A25" s="128"/>
      <c r="B25" s="129"/>
      <c r="C25" s="139"/>
      <c r="D25" s="129"/>
      <c r="E25" s="141"/>
      <c r="F25" s="133"/>
      <c r="G25" s="142"/>
      <c r="H25" s="135"/>
      <c r="I25" s="129"/>
      <c r="J25" s="130"/>
      <c r="K25" s="131"/>
      <c r="L25" s="132"/>
      <c r="M25" s="133"/>
      <c r="N25" s="134"/>
      <c r="O25" s="137"/>
      <c r="Q25" s="85"/>
    </row>
    <row r="26" spans="1:17" s="75" customFormat="1" ht="15" customHeight="1">
      <c r="A26" s="128"/>
      <c r="B26" s="129"/>
      <c r="C26" s="139"/>
      <c r="D26" s="129"/>
      <c r="E26" s="141"/>
      <c r="F26" s="133"/>
      <c r="G26" s="142"/>
      <c r="H26" s="135"/>
      <c r="I26" s="129"/>
      <c r="J26" s="130"/>
      <c r="K26" s="131"/>
      <c r="L26" s="132"/>
      <c r="M26" s="133"/>
      <c r="N26" s="134"/>
      <c r="O26" s="137"/>
      <c r="Q26" s="85"/>
    </row>
    <row r="27" spans="1:17" s="75" customFormat="1" ht="15" customHeight="1">
      <c r="A27" s="128"/>
      <c r="B27" s="129"/>
      <c r="C27" s="139"/>
      <c r="D27" s="129"/>
      <c r="E27" s="141"/>
      <c r="F27" s="133"/>
      <c r="G27" s="142"/>
      <c r="H27" s="135"/>
      <c r="I27" s="129"/>
      <c r="J27" s="130"/>
      <c r="K27" s="131"/>
      <c r="L27" s="132"/>
      <c r="M27" s="133"/>
      <c r="N27" s="134"/>
      <c r="O27" s="137"/>
      <c r="Q27" s="85"/>
    </row>
    <row r="28" spans="1:17" s="75" customFormat="1" ht="15" customHeight="1">
      <c r="A28" s="128"/>
      <c r="B28" s="129"/>
      <c r="C28" s="139"/>
      <c r="D28" s="129"/>
      <c r="E28" s="141"/>
      <c r="F28" s="133"/>
      <c r="G28" s="142"/>
      <c r="H28" s="143"/>
      <c r="I28" s="136"/>
      <c r="J28" s="139"/>
      <c r="K28" s="129"/>
      <c r="L28" s="132"/>
      <c r="M28" s="133"/>
      <c r="N28" s="134"/>
      <c r="O28" s="137"/>
      <c r="Q28" s="85"/>
    </row>
    <row r="29" spans="1:17" s="75" customFormat="1" ht="15" customHeight="1">
      <c r="A29" s="128"/>
      <c r="B29" s="129"/>
      <c r="C29" s="139"/>
      <c r="D29" s="129"/>
      <c r="E29" s="141"/>
      <c r="F29" s="133"/>
      <c r="G29" s="142"/>
      <c r="H29" s="143"/>
      <c r="I29" s="136"/>
      <c r="J29" s="139"/>
      <c r="K29" s="129"/>
      <c r="L29" s="132"/>
      <c r="M29" s="133"/>
      <c r="N29" s="134"/>
      <c r="O29" s="137"/>
      <c r="Q29" s="85"/>
    </row>
    <row r="30" spans="1:17" s="75" customFormat="1" ht="15" customHeight="1">
      <c r="A30" s="128"/>
      <c r="B30" s="129"/>
      <c r="C30" s="139"/>
      <c r="D30" s="129"/>
      <c r="E30" s="141"/>
      <c r="F30" s="133"/>
      <c r="G30" s="142"/>
      <c r="H30" s="143"/>
      <c r="I30" s="136"/>
      <c r="J30" s="139"/>
      <c r="K30" s="129"/>
      <c r="L30" s="132"/>
      <c r="M30" s="133"/>
      <c r="N30" s="134"/>
      <c r="O30" s="137"/>
      <c r="Q30" s="85"/>
    </row>
    <row r="31" spans="1:17" s="75" customFormat="1" ht="15" customHeight="1">
      <c r="A31" s="128"/>
      <c r="B31" s="129"/>
      <c r="C31" s="139"/>
      <c r="D31" s="129"/>
      <c r="E31" s="141"/>
      <c r="F31" s="133"/>
      <c r="G31" s="142"/>
      <c r="H31" s="143"/>
      <c r="I31" s="144"/>
      <c r="J31" s="139"/>
      <c r="K31" s="129"/>
      <c r="L31" s="132"/>
      <c r="M31" s="133"/>
      <c r="N31" s="134"/>
      <c r="O31" s="137"/>
      <c r="Q31" s="85"/>
    </row>
    <row r="32" spans="1:17" s="75" customFormat="1" ht="15" customHeight="1">
      <c r="A32" s="128"/>
      <c r="B32" s="129"/>
      <c r="C32" s="139"/>
      <c r="D32" s="129"/>
      <c r="E32" s="141"/>
      <c r="F32" s="133"/>
      <c r="G32" s="142"/>
      <c r="H32" s="143"/>
      <c r="I32" s="136"/>
      <c r="J32" s="139"/>
      <c r="K32" s="129"/>
      <c r="L32" s="132"/>
      <c r="M32" s="133"/>
      <c r="N32" s="134"/>
      <c r="O32" s="137"/>
      <c r="Q32" s="85"/>
    </row>
    <row r="33" spans="1:17" s="75" customFormat="1" ht="15" customHeight="1">
      <c r="A33" s="128"/>
      <c r="B33" s="129"/>
      <c r="C33" s="139"/>
      <c r="D33" s="129"/>
      <c r="E33" s="141"/>
      <c r="F33" s="133"/>
      <c r="G33" s="142"/>
      <c r="H33" s="143"/>
      <c r="I33" s="136"/>
      <c r="J33" s="115"/>
      <c r="K33" s="129"/>
      <c r="L33" s="132"/>
      <c r="M33" s="133"/>
      <c r="N33" s="134"/>
      <c r="O33" s="137"/>
      <c r="Q33" s="85"/>
    </row>
    <row r="34" spans="1:17" s="75" customFormat="1" ht="15" customHeight="1">
      <c r="A34" s="128"/>
      <c r="B34" s="129"/>
      <c r="C34" s="139"/>
      <c r="D34" s="129"/>
      <c r="E34" s="141"/>
      <c r="F34" s="133"/>
      <c r="G34" s="142"/>
      <c r="H34" s="143"/>
      <c r="I34" s="136"/>
      <c r="J34" s="130"/>
      <c r="K34" s="131"/>
      <c r="L34" s="132"/>
      <c r="M34" s="133"/>
      <c r="N34" s="134"/>
      <c r="O34" s="137"/>
      <c r="Q34" s="85"/>
    </row>
    <row r="35" spans="1:17" s="75" customFormat="1" ht="15" customHeight="1">
      <c r="A35" s="128"/>
      <c r="B35" s="129"/>
      <c r="C35" s="139"/>
      <c r="D35" s="129"/>
      <c r="E35" s="141"/>
      <c r="F35" s="133"/>
      <c r="G35" s="142"/>
      <c r="H35" s="143"/>
      <c r="I35" s="145"/>
      <c r="J35" s="139"/>
      <c r="K35" s="129"/>
      <c r="L35" s="132"/>
      <c r="M35" s="133"/>
      <c r="N35" s="134"/>
      <c r="O35" s="146"/>
      <c r="Q35" s="85"/>
    </row>
    <row r="36" spans="1:17" s="75" customFormat="1" ht="15" customHeight="1">
      <c r="A36" s="128"/>
      <c r="B36" s="129"/>
      <c r="C36" s="139"/>
      <c r="D36" s="129"/>
      <c r="E36" s="141"/>
      <c r="F36" s="133"/>
      <c r="G36" s="142"/>
      <c r="H36" s="143"/>
      <c r="I36" s="145"/>
      <c r="J36" s="139"/>
      <c r="K36" s="129"/>
      <c r="L36" s="132"/>
      <c r="M36" s="133"/>
      <c r="N36" s="134"/>
      <c r="O36" s="146"/>
      <c r="Q36" s="85"/>
    </row>
    <row r="37" spans="1:17" s="75" customFormat="1" ht="15" customHeight="1">
      <c r="A37" s="128"/>
      <c r="B37" s="129"/>
      <c r="C37" s="139"/>
      <c r="D37" s="129"/>
      <c r="E37" s="141"/>
      <c r="F37" s="133"/>
      <c r="G37" s="142"/>
      <c r="H37" s="143"/>
      <c r="I37" s="145"/>
      <c r="J37" s="139"/>
      <c r="K37" s="129"/>
      <c r="L37" s="132"/>
      <c r="M37" s="133"/>
      <c r="N37" s="134"/>
      <c r="O37" s="146"/>
      <c r="Q37" s="85"/>
    </row>
    <row r="38" spans="1:17" s="75" customFormat="1" ht="15" customHeight="1">
      <c r="A38" s="128"/>
      <c r="B38" s="129"/>
      <c r="C38" s="115"/>
      <c r="D38" s="129"/>
      <c r="E38" s="141"/>
      <c r="F38" s="133"/>
      <c r="G38" s="142"/>
      <c r="H38" s="147"/>
      <c r="I38" s="148"/>
      <c r="J38" s="115"/>
      <c r="K38" s="129"/>
      <c r="L38" s="132"/>
      <c r="M38" s="133"/>
      <c r="N38" s="134"/>
      <c r="O38" s="146"/>
      <c r="Q38" s="85"/>
    </row>
    <row r="39" spans="1:17" s="75" customFormat="1" ht="15" customHeight="1">
      <c r="A39" s="79"/>
      <c r="B39" s="77"/>
      <c r="C39" s="115" t="s">
        <v>65</v>
      </c>
      <c r="D39" s="77" t="s">
        <v>66</v>
      </c>
      <c r="E39" s="109">
        <f>SUM(G4:G38)/100</f>
        <v>0</v>
      </c>
      <c r="F39" s="78">
        <v>2.8</v>
      </c>
      <c r="G39" s="74">
        <f>E39*F39</f>
        <v>0</v>
      </c>
      <c r="H39" s="113"/>
      <c r="I39" s="104"/>
      <c r="J39" s="115" t="s">
        <v>65</v>
      </c>
      <c r="K39" s="77" t="s">
        <v>66</v>
      </c>
      <c r="L39" s="109">
        <f>SUM(N4:N38)/100</f>
        <v>354.51419999999996</v>
      </c>
      <c r="M39" s="78">
        <v>2.8</v>
      </c>
      <c r="N39" s="74">
        <f>L39*M39</f>
        <v>992.6397599999998</v>
      </c>
      <c r="O39" s="76"/>
      <c r="Q39" s="85"/>
    </row>
    <row r="40" spans="1:17" s="75" customFormat="1" ht="15" customHeight="1">
      <c r="A40" s="79"/>
      <c r="B40" s="80"/>
      <c r="C40" s="116" t="s">
        <v>67</v>
      </c>
      <c r="D40" s="77" t="s">
        <v>66</v>
      </c>
      <c r="E40" s="109">
        <f>SUM(G4:G38)/100</f>
        <v>0</v>
      </c>
      <c r="F40" s="78">
        <v>1.4</v>
      </c>
      <c r="G40" s="74">
        <f>E40*F40</f>
        <v>0</v>
      </c>
      <c r="H40" s="112"/>
      <c r="I40" s="104"/>
      <c r="J40" s="116" t="s">
        <v>67</v>
      </c>
      <c r="K40" s="77" t="s">
        <v>66</v>
      </c>
      <c r="L40" s="109">
        <f>SUM(N4:N38)/100</f>
        <v>354.51419999999996</v>
      </c>
      <c r="M40" s="78">
        <v>1.4</v>
      </c>
      <c r="N40" s="74">
        <f>L40*M40</f>
        <v>496.3198799999999</v>
      </c>
      <c r="O40" s="76"/>
      <c r="Q40" s="85"/>
    </row>
    <row r="41" spans="1:17" s="75" customFormat="1" ht="15" customHeight="1" thickBot="1">
      <c r="A41" s="87"/>
      <c r="B41" s="88"/>
      <c r="C41" s="89"/>
      <c r="D41" s="88"/>
      <c r="E41" s="99"/>
      <c r="F41" s="90"/>
      <c r="G41" s="91"/>
      <c r="H41" s="105"/>
      <c r="I41" s="92"/>
      <c r="J41" s="93"/>
      <c r="K41" s="94"/>
      <c r="L41" s="100"/>
      <c r="M41" s="95"/>
      <c r="N41" s="96"/>
      <c r="O41" s="97"/>
      <c r="Q41" s="85"/>
    </row>
    <row r="42" spans="1:15" ht="15" customHeight="1" thickBot="1">
      <c r="A42" s="107"/>
      <c r="B42" s="108"/>
      <c r="C42" s="64" t="s">
        <v>48</v>
      </c>
      <c r="D42" s="65"/>
      <c r="E42" s="66"/>
      <c r="F42" s="66"/>
      <c r="G42" s="67">
        <f>SUM(G4:G41)</f>
        <v>0</v>
      </c>
      <c r="H42" s="114"/>
      <c r="I42" s="68"/>
      <c r="J42" s="64" t="s">
        <v>48</v>
      </c>
      <c r="K42" s="69"/>
      <c r="L42" s="66"/>
      <c r="M42" s="66"/>
      <c r="N42" s="70">
        <f>SUM(N4:N41)</f>
        <v>36940.37964</v>
      </c>
      <c r="O42" s="71">
        <f>N42-G42</f>
        <v>36940.37964</v>
      </c>
    </row>
    <row r="43" ht="15" customHeight="1"/>
    <row r="44" spans="6:15" ht="15" customHeight="1">
      <c r="F44" s="86"/>
      <c r="G44" s="73"/>
      <c r="M44" s="86"/>
      <c r="N44" s="73"/>
      <c r="O44" s="7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K20" sqref="AK20:AK21"/>
    </sheetView>
  </sheetViews>
  <sheetFormatPr defaultColWidth="9.00390625" defaultRowHeight="12.75"/>
  <cols>
    <col min="1" max="1" width="7.125" style="349" customWidth="1"/>
    <col min="2" max="2" width="1.37890625" style="349" customWidth="1"/>
    <col min="3" max="3" width="3.625" style="349" customWidth="1"/>
    <col min="4" max="4" width="3.75390625" style="349" customWidth="1"/>
    <col min="5" max="5" width="14.75390625" style="349" customWidth="1"/>
    <col min="6" max="7" width="9.625" style="349" customWidth="1"/>
    <col min="8" max="8" width="10.75390625" style="349" customWidth="1"/>
    <col min="9" max="9" width="6.00390625" style="349" customWidth="1"/>
    <col min="10" max="10" width="4.375" style="349" customWidth="1"/>
    <col min="11" max="11" width="9.875" style="349" customWidth="1"/>
    <col min="12" max="12" width="10.25390625" style="349" customWidth="1"/>
    <col min="13" max="14" width="5.125" style="349" customWidth="1"/>
    <col min="15" max="15" width="1.75390625" style="349" customWidth="1"/>
    <col min="16" max="16" width="10.75390625" style="349" customWidth="1"/>
    <col min="17" max="17" width="3.625" style="349" customWidth="1"/>
    <col min="18" max="18" width="1.37890625" style="349" customWidth="1"/>
    <col min="19" max="19" width="7.00390625" style="349" customWidth="1"/>
    <col min="20" max="20" width="25.375" style="349" hidden="1" customWidth="1"/>
    <col min="21" max="21" width="14.00390625" style="349" hidden="1" customWidth="1"/>
    <col min="22" max="22" width="10.625" style="349" hidden="1" customWidth="1"/>
    <col min="23" max="23" width="14.00390625" style="349" hidden="1" customWidth="1"/>
    <col min="24" max="24" width="10.375" style="349" hidden="1" customWidth="1"/>
    <col min="25" max="25" width="12.875" style="349" hidden="1" customWidth="1"/>
    <col min="26" max="26" width="9.375" style="349" hidden="1" customWidth="1"/>
    <col min="27" max="27" width="12.875" style="349" hidden="1" customWidth="1"/>
    <col min="28" max="28" width="14.00390625" style="349" hidden="1" customWidth="1"/>
    <col min="29" max="29" width="9.375" style="349" customWidth="1"/>
    <col min="30" max="30" width="12.875" style="349" customWidth="1"/>
    <col min="31" max="31" width="14.00390625" style="349" customWidth="1"/>
    <col min="32" max="43" width="9.125" style="349" customWidth="1"/>
    <col min="44" max="65" width="8.00390625" style="349" hidden="1" customWidth="1"/>
    <col min="66" max="16384" width="9.125" style="349" customWidth="1"/>
  </cols>
  <sheetData>
    <row r="1" ht="13.5"/>
    <row r="2" spans="2:18" s="243" customFormat="1" ht="6.75" customHeight="1"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3" spans="2:18" s="243" customFormat="1" ht="36.75" customHeight="1">
      <c r="B3" s="244"/>
      <c r="C3" s="245" t="s">
        <v>87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</row>
    <row r="4" spans="2:18" s="243" customFormat="1" ht="6.75" customHeight="1">
      <c r="B4" s="244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7"/>
    </row>
    <row r="5" spans="2:18" s="243" customFormat="1" ht="30" customHeight="1">
      <c r="B5" s="244"/>
      <c r="C5" s="249" t="s">
        <v>88</v>
      </c>
      <c r="D5" s="248"/>
      <c r="E5" s="248"/>
      <c r="F5" s="250" t="s">
        <v>69</v>
      </c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48"/>
      <c r="R5" s="247"/>
    </row>
    <row r="6" spans="2:18" s="243" customFormat="1" ht="36.75" customHeight="1">
      <c r="B6" s="244"/>
      <c r="C6" s="252" t="s">
        <v>89</v>
      </c>
      <c r="D6" s="248"/>
      <c r="E6" s="248"/>
      <c r="F6" s="253" t="s">
        <v>90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48"/>
      <c r="R6" s="247"/>
    </row>
    <row r="7" spans="2:18" s="243" customFormat="1" ht="6.75" customHeight="1">
      <c r="B7" s="244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7"/>
    </row>
    <row r="8" spans="2:18" s="243" customFormat="1" ht="18" customHeight="1">
      <c r="B8" s="244"/>
      <c r="C8" s="249" t="s">
        <v>91</v>
      </c>
      <c r="D8" s="248"/>
      <c r="E8" s="248"/>
      <c r="F8" s="255" t="s">
        <v>92</v>
      </c>
      <c r="G8" s="248"/>
      <c r="H8" s="248"/>
      <c r="I8" s="248"/>
      <c r="J8" s="248"/>
      <c r="K8" s="249" t="s">
        <v>36</v>
      </c>
      <c r="L8" s="248"/>
      <c r="M8" s="256">
        <v>42944</v>
      </c>
      <c r="N8" s="256"/>
      <c r="O8" s="256"/>
      <c r="P8" s="256"/>
      <c r="Q8" s="248"/>
      <c r="R8" s="247"/>
    </row>
    <row r="9" spans="2:18" s="243" customFormat="1" ht="6.75" customHeight="1">
      <c r="B9" s="244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7"/>
    </row>
    <row r="10" spans="2:18" s="243" customFormat="1" ht="15">
      <c r="B10" s="244"/>
      <c r="C10" s="249" t="s">
        <v>93</v>
      </c>
      <c r="D10" s="248"/>
      <c r="E10" s="248"/>
      <c r="F10" s="255" t="s">
        <v>94</v>
      </c>
      <c r="G10" s="248"/>
      <c r="H10" s="248"/>
      <c r="I10" s="248"/>
      <c r="J10" s="248"/>
      <c r="K10" s="249" t="s">
        <v>95</v>
      </c>
      <c r="L10" s="248"/>
      <c r="M10" s="257" t="s">
        <v>96</v>
      </c>
      <c r="N10" s="257"/>
      <c r="O10" s="257"/>
      <c r="P10" s="257"/>
      <c r="Q10" s="257"/>
      <c r="R10" s="247"/>
    </row>
    <row r="11" spans="2:18" s="243" customFormat="1" ht="14.25" customHeight="1">
      <c r="B11" s="244"/>
      <c r="C11" s="249" t="s">
        <v>97</v>
      </c>
      <c r="D11" s="248"/>
      <c r="E11" s="248"/>
      <c r="F11" s="255" t="s">
        <v>98</v>
      </c>
      <c r="G11" s="248"/>
      <c r="H11" s="248"/>
      <c r="I11" s="248"/>
      <c r="J11" s="248"/>
      <c r="K11" s="249" t="s">
        <v>99</v>
      </c>
      <c r="L11" s="248"/>
      <c r="M11" s="257"/>
      <c r="N11" s="257"/>
      <c r="O11" s="257"/>
      <c r="P11" s="257"/>
      <c r="Q11" s="257"/>
      <c r="R11" s="247"/>
    </row>
    <row r="12" spans="2:18" s="243" customFormat="1" ht="9.75" customHeight="1">
      <c r="B12" s="244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7"/>
    </row>
    <row r="13" spans="2:18" s="243" customFormat="1" ht="29.25" customHeight="1">
      <c r="B13" s="244"/>
      <c r="C13" s="258" t="s">
        <v>100</v>
      </c>
      <c r="D13" s="259"/>
      <c r="E13" s="259"/>
      <c r="F13" s="259"/>
      <c r="G13" s="259"/>
      <c r="H13" s="260"/>
      <c r="I13" s="260"/>
      <c r="J13" s="260"/>
      <c r="K13" s="260"/>
      <c r="L13" s="260"/>
      <c r="M13" s="260"/>
      <c r="N13" s="258" t="s">
        <v>101</v>
      </c>
      <c r="O13" s="259"/>
      <c r="P13" s="259"/>
      <c r="Q13" s="259"/>
      <c r="R13" s="247"/>
    </row>
    <row r="14" spans="2:18" s="243" customFormat="1" ht="9.75" customHeight="1">
      <c r="B14" s="244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7"/>
    </row>
    <row r="15" spans="2:47" s="243" customFormat="1" ht="29.25" customHeight="1">
      <c r="B15" s="244"/>
      <c r="C15" s="261" t="s">
        <v>102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62">
        <f>N43</f>
        <v>19230.819999999996</v>
      </c>
      <c r="O15" s="263"/>
      <c r="P15" s="263"/>
      <c r="Q15" s="263"/>
      <c r="R15" s="247"/>
      <c r="AU15" s="264" t="s">
        <v>103</v>
      </c>
    </row>
    <row r="16" spans="2:18" s="271" customFormat="1" ht="24.75" customHeight="1">
      <c r="B16" s="265"/>
      <c r="C16" s="266"/>
      <c r="D16" s="267" t="s">
        <v>104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8">
        <f>N44</f>
        <v>18050.819999999996</v>
      </c>
      <c r="O16" s="269"/>
      <c r="P16" s="269"/>
      <c r="Q16" s="269"/>
      <c r="R16" s="270"/>
    </row>
    <row r="17" spans="2:18" s="278" customFormat="1" ht="19.5" customHeight="1">
      <c r="B17" s="272"/>
      <c r="C17" s="273"/>
      <c r="D17" s="274" t="s">
        <v>105</v>
      </c>
      <c r="E17" s="273"/>
      <c r="F17" s="273"/>
      <c r="G17" s="273"/>
      <c r="H17" s="273"/>
      <c r="I17" s="273"/>
      <c r="J17" s="273"/>
      <c r="K17" s="273"/>
      <c r="L17" s="273"/>
      <c r="M17" s="273"/>
      <c r="N17" s="275">
        <f>N45</f>
        <v>6382.41</v>
      </c>
      <c r="O17" s="276"/>
      <c r="P17" s="276"/>
      <c r="Q17" s="276"/>
      <c r="R17" s="277"/>
    </row>
    <row r="18" spans="2:18" s="278" customFormat="1" ht="19.5" customHeight="1">
      <c r="B18" s="272"/>
      <c r="C18" s="273"/>
      <c r="D18" s="274" t="s">
        <v>106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5">
        <f>N57</f>
        <v>6560.69</v>
      </c>
      <c r="O18" s="276"/>
      <c r="P18" s="276"/>
      <c r="Q18" s="276"/>
      <c r="R18" s="277"/>
    </row>
    <row r="19" spans="2:18" s="278" customFormat="1" ht="19.5" customHeight="1">
      <c r="B19" s="272"/>
      <c r="C19" s="273"/>
      <c r="D19" s="274" t="s">
        <v>107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5">
        <f>N74</f>
        <v>4700.17</v>
      </c>
      <c r="O19" s="276"/>
      <c r="P19" s="276"/>
      <c r="Q19" s="276"/>
      <c r="R19" s="277"/>
    </row>
    <row r="20" spans="2:18" s="278" customFormat="1" ht="19.5" customHeight="1">
      <c r="B20" s="272"/>
      <c r="C20" s="273"/>
      <c r="D20" s="274" t="s">
        <v>108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5">
        <f>N87</f>
        <v>407.55</v>
      </c>
      <c r="O20" s="276"/>
      <c r="P20" s="276"/>
      <c r="Q20" s="276"/>
      <c r="R20" s="277"/>
    </row>
    <row r="21" spans="2:18" s="271" customFormat="1" ht="24.75" customHeight="1">
      <c r="B21" s="265"/>
      <c r="C21" s="266"/>
      <c r="D21" s="267" t="s">
        <v>109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8">
        <f>N90</f>
        <v>1180</v>
      </c>
      <c r="O21" s="269"/>
      <c r="P21" s="269"/>
      <c r="Q21" s="269"/>
      <c r="R21" s="270"/>
    </row>
    <row r="22" spans="2:18" s="278" customFormat="1" ht="19.5" customHeight="1">
      <c r="B22" s="272"/>
      <c r="C22" s="273"/>
      <c r="D22" s="274" t="s">
        <v>110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5">
        <f>N91</f>
        <v>1180</v>
      </c>
      <c r="O22" s="276"/>
      <c r="P22" s="276"/>
      <c r="Q22" s="276"/>
      <c r="R22" s="277"/>
    </row>
    <row r="23" spans="2:18" s="243" customFormat="1" ht="21.75" customHeight="1">
      <c r="B23" s="244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7"/>
    </row>
    <row r="24" spans="2:21" s="243" customFormat="1" ht="29.25" customHeight="1">
      <c r="B24" s="244"/>
      <c r="C24" s="261" t="s">
        <v>111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63">
        <v>0</v>
      </c>
      <c r="O24" s="279"/>
      <c r="P24" s="279"/>
      <c r="Q24" s="279"/>
      <c r="R24" s="247"/>
      <c r="T24" s="280"/>
      <c r="U24" s="281" t="s">
        <v>112</v>
      </c>
    </row>
    <row r="25" spans="2:18" s="243" customFormat="1" ht="18" customHeight="1">
      <c r="B25" s="244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7"/>
    </row>
    <row r="26" spans="2:18" s="243" customFormat="1" ht="29.25" customHeight="1">
      <c r="B26" s="244"/>
      <c r="C26" s="282" t="s">
        <v>113</v>
      </c>
      <c r="D26" s="260"/>
      <c r="E26" s="260"/>
      <c r="F26" s="260"/>
      <c r="G26" s="260"/>
      <c r="H26" s="260"/>
      <c r="I26" s="260"/>
      <c r="J26" s="260"/>
      <c r="K26" s="260"/>
      <c r="L26" s="283">
        <f>ROUND(SUM(N15+N24),2)</f>
        <v>19230.82</v>
      </c>
      <c r="M26" s="283"/>
      <c r="N26" s="283"/>
      <c r="O26" s="283"/>
      <c r="P26" s="283"/>
      <c r="Q26" s="283"/>
      <c r="R26" s="247"/>
    </row>
    <row r="27" spans="2:18" s="243" customFormat="1" ht="6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</row>
    <row r="31" spans="2:18" s="243" customFormat="1" ht="6.75" customHeight="1"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2"/>
    </row>
    <row r="32" spans="2:18" s="243" customFormat="1" ht="36.75" customHeight="1">
      <c r="B32" s="244"/>
      <c r="C32" s="287" t="s">
        <v>114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47"/>
    </row>
    <row r="33" spans="2:18" s="243" customFormat="1" ht="6.75" customHeight="1">
      <c r="B33" s="244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7"/>
    </row>
    <row r="34" spans="2:18" s="243" customFormat="1" ht="30" customHeight="1">
      <c r="B34" s="244"/>
      <c r="C34" s="249" t="s">
        <v>88</v>
      </c>
      <c r="D34" s="248"/>
      <c r="E34" s="248"/>
      <c r="F34" s="250" t="str">
        <f>F5</f>
        <v>Nástavba základní školy v obci Středokluky</v>
      </c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48"/>
      <c r="R34" s="247"/>
    </row>
    <row r="35" spans="2:18" s="243" customFormat="1" ht="36.75" customHeight="1">
      <c r="B35" s="244"/>
      <c r="C35" s="252" t="s">
        <v>89</v>
      </c>
      <c r="D35" s="248"/>
      <c r="E35" s="248"/>
      <c r="F35" s="253" t="str">
        <f>F6</f>
        <v>Umyvadlo ve 2.NP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48"/>
      <c r="R35" s="247"/>
    </row>
    <row r="36" spans="2:18" s="243" customFormat="1" ht="6.75" customHeight="1">
      <c r="B36" s="244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7"/>
    </row>
    <row r="37" spans="2:18" s="243" customFormat="1" ht="18" customHeight="1">
      <c r="B37" s="244"/>
      <c r="C37" s="249" t="s">
        <v>91</v>
      </c>
      <c r="D37" s="248"/>
      <c r="E37" s="248"/>
      <c r="F37" s="255" t="str">
        <f>F8</f>
        <v>Středokluky</v>
      </c>
      <c r="G37" s="248"/>
      <c r="H37" s="248"/>
      <c r="I37" s="248"/>
      <c r="J37" s="248"/>
      <c r="K37" s="249" t="s">
        <v>36</v>
      </c>
      <c r="L37" s="248"/>
      <c r="M37" s="256">
        <f>M8</f>
        <v>42944</v>
      </c>
      <c r="N37" s="256"/>
      <c r="O37" s="256"/>
      <c r="P37" s="256"/>
      <c r="Q37" s="248"/>
      <c r="R37" s="247"/>
    </row>
    <row r="38" spans="2:18" s="243" customFormat="1" ht="6.75" customHeight="1">
      <c r="B38" s="244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7"/>
    </row>
    <row r="39" spans="2:18" s="243" customFormat="1" ht="15">
      <c r="B39" s="244"/>
      <c r="C39" s="249" t="s">
        <v>93</v>
      </c>
      <c r="D39" s="248"/>
      <c r="E39" s="248"/>
      <c r="F39" s="255" t="str">
        <f>F10</f>
        <v>Obec Středokluky</v>
      </c>
      <c r="G39" s="248"/>
      <c r="H39" s="248"/>
      <c r="I39" s="248"/>
      <c r="J39" s="248"/>
      <c r="K39" s="249" t="s">
        <v>95</v>
      </c>
      <c r="L39" s="248"/>
      <c r="M39" s="257" t="str">
        <f>M10</f>
        <v>bez projektu</v>
      </c>
      <c r="N39" s="257"/>
      <c r="O39" s="257"/>
      <c r="P39" s="257"/>
      <c r="Q39" s="257"/>
      <c r="R39" s="247"/>
    </row>
    <row r="40" spans="2:18" s="243" customFormat="1" ht="14.25" customHeight="1">
      <c r="B40" s="244"/>
      <c r="C40" s="249" t="s">
        <v>97</v>
      </c>
      <c r="D40" s="248"/>
      <c r="E40" s="248"/>
      <c r="F40" s="255" t="str">
        <f>F11</f>
        <v>DOMISTAV CZ a.s.</v>
      </c>
      <c r="G40" s="248"/>
      <c r="H40" s="248"/>
      <c r="I40" s="248"/>
      <c r="J40" s="248"/>
      <c r="K40" s="249" t="s">
        <v>99</v>
      </c>
      <c r="L40" s="248"/>
      <c r="M40" s="257"/>
      <c r="N40" s="257"/>
      <c r="O40" s="257"/>
      <c r="P40" s="257"/>
      <c r="Q40" s="257"/>
      <c r="R40" s="247"/>
    </row>
    <row r="41" spans="2:18" s="243" customFormat="1" ht="9.75" customHeight="1">
      <c r="B41" s="244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7"/>
    </row>
    <row r="42" spans="2:27" s="294" customFormat="1" ht="29.25" customHeight="1">
      <c r="B42" s="288"/>
      <c r="C42" s="289" t="s">
        <v>115</v>
      </c>
      <c r="D42" s="290" t="s">
        <v>116</v>
      </c>
      <c r="E42" s="290" t="s">
        <v>117</v>
      </c>
      <c r="F42" s="291" t="s">
        <v>118</v>
      </c>
      <c r="G42" s="291"/>
      <c r="H42" s="291"/>
      <c r="I42" s="291"/>
      <c r="J42" s="290" t="s">
        <v>119</v>
      </c>
      <c r="K42" s="290" t="s">
        <v>120</v>
      </c>
      <c r="L42" s="291" t="s">
        <v>121</v>
      </c>
      <c r="M42" s="291"/>
      <c r="N42" s="291" t="s">
        <v>101</v>
      </c>
      <c r="O42" s="291"/>
      <c r="P42" s="291"/>
      <c r="Q42" s="292"/>
      <c r="R42" s="293"/>
      <c r="T42" s="295" t="s">
        <v>122</v>
      </c>
      <c r="U42" s="296" t="s">
        <v>112</v>
      </c>
      <c r="V42" s="296" t="s">
        <v>123</v>
      </c>
      <c r="W42" s="296" t="s">
        <v>124</v>
      </c>
      <c r="X42" s="296" t="s">
        <v>125</v>
      </c>
      <c r="Y42" s="296" t="s">
        <v>126</v>
      </c>
      <c r="Z42" s="296" t="s">
        <v>127</v>
      </c>
      <c r="AA42" s="297" t="s">
        <v>128</v>
      </c>
    </row>
    <row r="43" spans="2:63" s="243" customFormat="1" ht="29.25" customHeight="1">
      <c r="B43" s="244"/>
      <c r="C43" s="298" t="s">
        <v>129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99">
        <f>BK43</f>
        <v>19230.819999999996</v>
      </c>
      <c r="O43" s="300"/>
      <c r="P43" s="300"/>
      <c r="Q43" s="300"/>
      <c r="R43" s="247"/>
      <c r="T43" s="301"/>
      <c r="U43" s="302"/>
      <c r="V43" s="302"/>
      <c r="W43" s="303">
        <f>W44+W90</f>
        <v>24.08172</v>
      </c>
      <c r="X43" s="302"/>
      <c r="Y43" s="303">
        <f>Y44+Y90</f>
        <v>0.040689579999999996</v>
      </c>
      <c r="Z43" s="302"/>
      <c r="AA43" s="304">
        <f>AA44+AA90</f>
        <v>0.024090000000000004</v>
      </c>
      <c r="AT43" s="264" t="s">
        <v>130</v>
      </c>
      <c r="AU43" s="264" t="s">
        <v>103</v>
      </c>
      <c r="BK43" s="305">
        <f>BK44+BK90</f>
        <v>19230.819999999996</v>
      </c>
    </row>
    <row r="44" spans="2:63" s="311" customFormat="1" ht="36.75" customHeight="1">
      <c r="B44" s="306"/>
      <c r="C44" s="307"/>
      <c r="D44" s="308" t="s">
        <v>104</v>
      </c>
      <c r="E44" s="308"/>
      <c r="F44" s="308"/>
      <c r="G44" s="308"/>
      <c r="H44" s="308"/>
      <c r="I44" s="308"/>
      <c r="J44" s="308"/>
      <c r="K44" s="308"/>
      <c r="L44" s="308"/>
      <c r="M44" s="308"/>
      <c r="N44" s="309">
        <f>BK44</f>
        <v>18050.819999999996</v>
      </c>
      <c r="O44" s="268"/>
      <c r="P44" s="268"/>
      <c r="Q44" s="268"/>
      <c r="R44" s="310"/>
      <c r="T44" s="312"/>
      <c r="U44" s="307"/>
      <c r="V44" s="307"/>
      <c r="W44" s="313">
        <f>W45+W57+W74+W87</f>
        <v>24.08172</v>
      </c>
      <c r="X44" s="307"/>
      <c r="Y44" s="313">
        <f>Y45+Y57+Y74+Y87</f>
        <v>0.040689579999999996</v>
      </c>
      <c r="Z44" s="307"/>
      <c r="AA44" s="314">
        <f>AA45+AA57+AA74+AA87</f>
        <v>0.024090000000000004</v>
      </c>
      <c r="AR44" s="315" t="s">
        <v>63</v>
      </c>
      <c r="AT44" s="316" t="s">
        <v>130</v>
      </c>
      <c r="AU44" s="316" t="s">
        <v>131</v>
      </c>
      <c r="AY44" s="315" t="s">
        <v>132</v>
      </c>
      <c r="BK44" s="317">
        <f>BK45+BK57+BK74+BK87</f>
        <v>18050.819999999996</v>
      </c>
    </row>
    <row r="45" spans="2:63" s="311" customFormat="1" ht="19.5" customHeight="1">
      <c r="B45" s="306"/>
      <c r="C45" s="307"/>
      <c r="D45" s="318" t="s">
        <v>105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9">
        <f>BK45</f>
        <v>6382.41</v>
      </c>
      <c r="O45" s="320"/>
      <c r="P45" s="320"/>
      <c r="Q45" s="320"/>
      <c r="R45" s="310"/>
      <c r="T45" s="312"/>
      <c r="U45" s="307"/>
      <c r="V45" s="307"/>
      <c r="W45" s="313">
        <f>SUM(W46:W56)</f>
        <v>10.32072</v>
      </c>
      <c r="X45" s="307"/>
      <c r="Y45" s="313">
        <f>SUM(Y46:Y56)</f>
        <v>0.00833442</v>
      </c>
      <c r="Z45" s="307"/>
      <c r="AA45" s="314">
        <f>SUM(AA46:AA56)</f>
        <v>0.00042</v>
      </c>
      <c r="AR45" s="315" t="s">
        <v>63</v>
      </c>
      <c r="AT45" s="316" t="s">
        <v>130</v>
      </c>
      <c r="AU45" s="316" t="s">
        <v>64</v>
      </c>
      <c r="AY45" s="315" t="s">
        <v>132</v>
      </c>
      <c r="BK45" s="317">
        <f>SUM(BK46:BK56)</f>
        <v>6382.41</v>
      </c>
    </row>
    <row r="46" spans="2:65" s="243" customFormat="1" ht="25.5" customHeight="1">
      <c r="B46" s="321"/>
      <c r="C46" s="322" t="s">
        <v>133</v>
      </c>
      <c r="D46" s="322" t="s">
        <v>134</v>
      </c>
      <c r="E46" s="323" t="s">
        <v>135</v>
      </c>
      <c r="F46" s="324" t="s">
        <v>136</v>
      </c>
      <c r="G46" s="324"/>
      <c r="H46" s="324"/>
      <c r="I46" s="324"/>
      <c r="J46" s="325" t="s">
        <v>57</v>
      </c>
      <c r="K46" s="326">
        <v>8</v>
      </c>
      <c r="L46" s="326">
        <v>47.839999999999996</v>
      </c>
      <c r="M46" s="326"/>
      <c r="N46" s="327">
        <f aca="true" t="shared" si="0" ref="N46:N56">ROUND(L46*K46,2)</f>
        <v>382.72</v>
      </c>
      <c r="O46" s="327"/>
      <c r="P46" s="327"/>
      <c r="Q46" s="327"/>
      <c r="R46" s="328"/>
      <c r="T46" s="329" t="s">
        <v>137</v>
      </c>
      <c r="U46" s="330" t="s">
        <v>138</v>
      </c>
      <c r="V46" s="331">
        <v>0.21</v>
      </c>
      <c r="W46" s="331">
        <f aca="true" t="shared" si="1" ref="W46:W56">V46*K46</f>
        <v>1.68</v>
      </c>
      <c r="X46" s="331">
        <v>2.204E-05</v>
      </c>
      <c r="Y46" s="331">
        <f aca="true" t="shared" si="2" ref="Y46:Y56">X46*K46</f>
        <v>0.00017632</v>
      </c>
      <c r="Z46" s="331">
        <v>0</v>
      </c>
      <c r="AA46" s="332">
        <f aca="true" t="shared" si="3" ref="AA46:AA56">Z46*K46</f>
        <v>0</v>
      </c>
      <c r="AR46" s="264" t="s">
        <v>139</v>
      </c>
      <c r="AT46" s="264" t="s">
        <v>134</v>
      </c>
      <c r="AU46" s="264" t="s">
        <v>63</v>
      </c>
      <c r="AY46" s="264" t="s">
        <v>132</v>
      </c>
      <c r="BE46" s="333">
        <f aca="true" t="shared" si="4" ref="BE46:BE56">IF(U46="základní",N46,0)</f>
        <v>382.72</v>
      </c>
      <c r="BF46" s="333">
        <f aca="true" t="shared" si="5" ref="BF46:BF56">IF(U46="snížená",N46,0)</f>
        <v>0</v>
      </c>
      <c r="BG46" s="333">
        <f aca="true" t="shared" si="6" ref="BG46:BG56">IF(U46="zákl. přenesená",N46,0)</f>
        <v>0</v>
      </c>
      <c r="BH46" s="333">
        <f aca="true" t="shared" si="7" ref="BH46:BH56">IF(U46="sníž. přenesená",N46,0)</f>
        <v>0</v>
      </c>
      <c r="BI46" s="333">
        <f aca="true" t="shared" si="8" ref="BI46:BI56">IF(U46="nulová",N46,0)</f>
        <v>0</v>
      </c>
      <c r="BJ46" s="264" t="s">
        <v>64</v>
      </c>
      <c r="BK46" s="333">
        <f aca="true" t="shared" si="9" ref="BK46:BK56">ROUND(L46*K46,2)</f>
        <v>382.72</v>
      </c>
      <c r="BL46" s="264" t="s">
        <v>139</v>
      </c>
      <c r="BM46" s="264" t="s">
        <v>140</v>
      </c>
    </row>
    <row r="47" spans="2:65" s="243" customFormat="1" ht="16.5" customHeight="1">
      <c r="B47" s="321"/>
      <c r="C47" s="334" t="s">
        <v>141</v>
      </c>
      <c r="D47" s="334" t="s">
        <v>142</v>
      </c>
      <c r="E47" s="335" t="s">
        <v>143</v>
      </c>
      <c r="F47" s="336" t="s">
        <v>144</v>
      </c>
      <c r="G47" s="336"/>
      <c r="H47" s="336"/>
      <c r="I47" s="336"/>
      <c r="J47" s="337" t="s">
        <v>57</v>
      </c>
      <c r="K47" s="338">
        <v>8</v>
      </c>
      <c r="L47" s="326">
        <v>45.63</v>
      </c>
      <c r="M47" s="326"/>
      <c r="N47" s="339">
        <f t="shared" si="0"/>
        <v>365.04</v>
      </c>
      <c r="O47" s="327"/>
      <c r="P47" s="327"/>
      <c r="Q47" s="327"/>
      <c r="R47" s="328"/>
      <c r="T47" s="329" t="s">
        <v>137</v>
      </c>
      <c r="U47" s="330" t="s">
        <v>138</v>
      </c>
      <c r="V47" s="331">
        <v>0</v>
      </c>
      <c r="W47" s="331">
        <f t="shared" si="1"/>
        <v>0</v>
      </c>
      <c r="X47" s="331">
        <v>0.0005</v>
      </c>
      <c r="Y47" s="331">
        <f t="shared" si="2"/>
        <v>0.004</v>
      </c>
      <c r="Z47" s="331">
        <v>0</v>
      </c>
      <c r="AA47" s="332">
        <f t="shared" si="3"/>
        <v>0</v>
      </c>
      <c r="AR47" s="264" t="s">
        <v>145</v>
      </c>
      <c r="AT47" s="264" t="s">
        <v>142</v>
      </c>
      <c r="AU47" s="264" t="s">
        <v>63</v>
      </c>
      <c r="AY47" s="264" t="s">
        <v>132</v>
      </c>
      <c r="BE47" s="333">
        <f t="shared" si="4"/>
        <v>365.04</v>
      </c>
      <c r="BF47" s="333">
        <f t="shared" si="5"/>
        <v>0</v>
      </c>
      <c r="BG47" s="333">
        <f t="shared" si="6"/>
        <v>0</v>
      </c>
      <c r="BH47" s="333">
        <f t="shared" si="7"/>
        <v>0</v>
      </c>
      <c r="BI47" s="333">
        <f t="shared" si="8"/>
        <v>0</v>
      </c>
      <c r="BJ47" s="264" t="s">
        <v>64</v>
      </c>
      <c r="BK47" s="333">
        <f t="shared" si="9"/>
        <v>365.04</v>
      </c>
      <c r="BL47" s="264" t="s">
        <v>139</v>
      </c>
      <c r="BM47" s="264" t="s">
        <v>146</v>
      </c>
    </row>
    <row r="48" spans="2:65" s="243" customFormat="1" ht="16.5" customHeight="1">
      <c r="B48" s="321"/>
      <c r="C48" s="322" t="s">
        <v>64</v>
      </c>
      <c r="D48" s="322" t="s">
        <v>134</v>
      </c>
      <c r="E48" s="323" t="s">
        <v>147</v>
      </c>
      <c r="F48" s="324" t="s">
        <v>148</v>
      </c>
      <c r="G48" s="324"/>
      <c r="H48" s="324"/>
      <c r="I48" s="324"/>
      <c r="J48" s="325" t="s">
        <v>149</v>
      </c>
      <c r="K48" s="326">
        <v>1</v>
      </c>
      <c r="L48" s="326">
        <v>266.5</v>
      </c>
      <c r="M48" s="326"/>
      <c r="N48" s="327">
        <f t="shared" si="0"/>
        <v>266.5</v>
      </c>
      <c r="O48" s="327"/>
      <c r="P48" s="327"/>
      <c r="Q48" s="327"/>
      <c r="R48" s="328"/>
      <c r="T48" s="329" t="s">
        <v>137</v>
      </c>
      <c r="U48" s="330" t="s">
        <v>138</v>
      </c>
      <c r="V48" s="331">
        <v>0.412</v>
      </c>
      <c r="W48" s="331">
        <f t="shared" si="1"/>
        <v>0.412</v>
      </c>
      <c r="X48" s="331">
        <v>0.00058</v>
      </c>
      <c r="Y48" s="331">
        <f t="shared" si="2"/>
        <v>0.00058</v>
      </c>
      <c r="Z48" s="331">
        <v>0.00042</v>
      </c>
      <c r="AA48" s="332">
        <f t="shared" si="3"/>
        <v>0.00042</v>
      </c>
      <c r="AR48" s="264" t="s">
        <v>139</v>
      </c>
      <c r="AT48" s="264" t="s">
        <v>134</v>
      </c>
      <c r="AU48" s="264" t="s">
        <v>63</v>
      </c>
      <c r="AY48" s="264" t="s">
        <v>132</v>
      </c>
      <c r="BE48" s="333">
        <f t="shared" si="4"/>
        <v>266.5</v>
      </c>
      <c r="BF48" s="333">
        <f t="shared" si="5"/>
        <v>0</v>
      </c>
      <c r="BG48" s="333">
        <f t="shared" si="6"/>
        <v>0</v>
      </c>
      <c r="BH48" s="333">
        <f t="shared" si="7"/>
        <v>0</v>
      </c>
      <c r="BI48" s="333">
        <f t="shared" si="8"/>
        <v>0</v>
      </c>
      <c r="BJ48" s="264" t="s">
        <v>64</v>
      </c>
      <c r="BK48" s="333">
        <f t="shared" si="9"/>
        <v>266.5</v>
      </c>
      <c r="BL48" s="264" t="s">
        <v>139</v>
      </c>
      <c r="BM48" s="264" t="s">
        <v>150</v>
      </c>
    </row>
    <row r="49" spans="2:65" s="243" customFormat="1" ht="25.5" customHeight="1">
      <c r="B49" s="321"/>
      <c r="C49" s="322" t="s">
        <v>61</v>
      </c>
      <c r="D49" s="322" t="s">
        <v>134</v>
      </c>
      <c r="E49" s="323" t="s">
        <v>151</v>
      </c>
      <c r="F49" s="324" t="s">
        <v>152</v>
      </c>
      <c r="G49" s="324"/>
      <c r="H49" s="324"/>
      <c r="I49" s="324"/>
      <c r="J49" s="325" t="s">
        <v>149</v>
      </c>
      <c r="K49" s="326">
        <v>1</v>
      </c>
      <c r="L49" s="326">
        <v>395.2</v>
      </c>
      <c r="M49" s="326"/>
      <c r="N49" s="327">
        <f t="shared" si="0"/>
        <v>395.2</v>
      </c>
      <c r="O49" s="327"/>
      <c r="P49" s="327"/>
      <c r="Q49" s="327"/>
      <c r="R49" s="328"/>
      <c r="T49" s="329" t="s">
        <v>137</v>
      </c>
      <c r="U49" s="330" t="s">
        <v>138</v>
      </c>
      <c r="V49" s="331">
        <v>0.342</v>
      </c>
      <c r="W49" s="331">
        <f t="shared" si="1"/>
        <v>0.342</v>
      </c>
      <c r="X49" s="331">
        <v>0.0005</v>
      </c>
      <c r="Y49" s="331">
        <f t="shared" si="2"/>
        <v>0.0005</v>
      </c>
      <c r="Z49" s="331">
        <v>0</v>
      </c>
      <c r="AA49" s="332">
        <f t="shared" si="3"/>
        <v>0</v>
      </c>
      <c r="AR49" s="264" t="s">
        <v>139</v>
      </c>
      <c r="AT49" s="264" t="s">
        <v>134</v>
      </c>
      <c r="AU49" s="264" t="s">
        <v>63</v>
      </c>
      <c r="AY49" s="264" t="s">
        <v>132</v>
      </c>
      <c r="BE49" s="333">
        <f t="shared" si="4"/>
        <v>395.2</v>
      </c>
      <c r="BF49" s="333">
        <f t="shared" si="5"/>
        <v>0</v>
      </c>
      <c r="BG49" s="333">
        <f t="shared" si="6"/>
        <v>0</v>
      </c>
      <c r="BH49" s="333">
        <f t="shared" si="7"/>
        <v>0</v>
      </c>
      <c r="BI49" s="333">
        <f t="shared" si="8"/>
        <v>0</v>
      </c>
      <c r="BJ49" s="264" t="s">
        <v>64</v>
      </c>
      <c r="BK49" s="333">
        <f t="shared" si="9"/>
        <v>395.2</v>
      </c>
      <c r="BL49" s="264" t="s">
        <v>139</v>
      </c>
      <c r="BM49" s="264" t="s">
        <v>153</v>
      </c>
    </row>
    <row r="50" spans="2:65" s="243" customFormat="1" ht="25.5" customHeight="1">
      <c r="B50" s="321"/>
      <c r="C50" s="322" t="s">
        <v>154</v>
      </c>
      <c r="D50" s="322" t="s">
        <v>134</v>
      </c>
      <c r="E50" s="323" t="s">
        <v>155</v>
      </c>
      <c r="F50" s="324" t="s">
        <v>156</v>
      </c>
      <c r="G50" s="324"/>
      <c r="H50" s="324"/>
      <c r="I50" s="324"/>
      <c r="J50" s="325" t="s">
        <v>57</v>
      </c>
      <c r="K50" s="326">
        <v>8</v>
      </c>
      <c r="L50" s="326">
        <v>426.40000000000003</v>
      </c>
      <c r="M50" s="326"/>
      <c r="N50" s="327">
        <f t="shared" si="0"/>
        <v>3411.2</v>
      </c>
      <c r="O50" s="327"/>
      <c r="P50" s="327"/>
      <c r="Q50" s="327"/>
      <c r="R50" s="328"/>
      <c r="T50" s="329" t="s">
        <v>137</v>
      </c>
      <c r="U50" s="330" t="s">
        <v>138</v>
      </c>
      <c r="V50" s="331">
        <v>0.728</v>
      </c>
      <c r="W50" s="331">
        <f t="shared" si="1"/>
        <v>5.824</v>
      </c>
      <c r="X50" s="331">
        <v>0.00035</v>
      </c>
      <c r="Y50" s="331">
        <f t="shared" si="2"/>
        <v>0.0028</v>
      </c>
      <c r="Z50" s="331">
        <v>0</v>
      </c>
      <c r="AA50" s="332">
        <f t="shared" si="3"/>
        <v>0</v>
      </c>
      <c r="AR50" s="264" t="s">
        <v>139</v>
      </c>
      <c r="AT50" s="264" t="s">
        <v>134</v>
      </c>
      <c r="AU50" s="264" t="s">
        <v>63</v>
      </c>
      <c r="AY50" s="264" t="s">
        <v>132</v>
      </c>
      <c r="BE50" s="333">
        <f t="shared" si="4"/>
        <v>3411.2</v>
      </c>
      <c r="BF50" s="333">
        <f t="shared" si="5"/>
        <v>0</v>
      </c>
      <c r="BG50" s="333">
        <f t="shared" si="6"/>
        <v>0</v>
      </c>
      <c r="BH50" s="333">
        <f t="shared" si="7"/>
        <v>0</v>
      </c>
      <c r="BI50" s="333">
        <f t="shared" si="8"/>
        <v>0</v>
      </c>
      <c r="BJ50" s="264" t="s">
        <v>64</v>
      </c>
      <c r="BK50" s="333">
        <f t="shared" si="9"/>
        <v>3411.2</v>
      </c>
      <c r="BL50" s="264" t="s">
        <v>139</v>
      </c>
      <c r="BM50" s="264" t="s">
        <v>157</v>
      </c>
    </row>
    <row r="51" spans="2:65" s="243" customFormat="1" ht="25.5" customHeight="1">
      <c r="B51" s="321"/>
      <c r="C51" s="322" t="s">
        <v>158</v>
      </c>
      <c r="D51" s="322" t="s">
        <v>134</v>
      </c>
      <c r="E51" s="323" t="s">
        <v>159</v>
      </c>
      <c r="F51" s="324" t="s">
        <v>160</v>
      </c>
      <c r="G51" s="324"/>
      <c r="H51" s="324"/>
      <c r="I51" s="324"/>
      <c r="J51" s="325" t="s">
        <v>149</v>
      </c>
      <c r="K51" s="326">
        <v>2</v>
      </c>
      <c r="L51" s="326">
        <v>83.85000000000001</v>
      </c>
      <c r="M51" s="326"/>
      <c r="N51" s="327">
        <f t="shared" si="0"/>
        <v>167.7</v>
      </c>
      <c r="O51" s="327"/>
      <c r="P51" s="327"/>
      <c r="Q51" s="327"/>
      <c r="R51" s="328"/>
      <c r="T51" s="329" t="s">
        <v>137</v>
      </c>
      <c r="U51" s="330" t="s">
        <v>138</v>
      </c>
      <c r="V51" s="331">
        <v>0.174</v>
      </c>
      <c r="W51" s="331">
        <f t="shared" si="1"/>
        <v>0.348</v>
      </c>
      <c r="X51" s="331">
        <v>0</v>
      </c>
      <c r="Y51" s="331">
        <f t="shared" si="2"/>
        <v>0</v>
      </c>
      <c r="Z51" s="331">
        <v>0</v>
      </c>
      <c r="AA51" s="332">
        <f t="shared" si="3"/>
        <v>0</v>
      </c>
      <c r="AR51" s="264" t="s">
        <v>139</v>
      </c>
      <c r="AT51" s="264" t="s">
        <v>134</v>
      </c>
      <c r="AU51" s="264" t="s">
        <v>63</v>
      </c>
      <c r="AY51" s="264" t="s">
        <v>132</v>
      </c>
      <c r="BE51" s="333">
        <f t="shared" si="4"/>
        <v>167.7</v>
      </c>
      <c r="BF51" s="333">
        <f t="shared" si="5"/>
        <v>0</v>
      </c>
      <c r="BG51" s="333">
        <f t="shared" si="6"/>
        <v>0</v>
      </c>
      <c r="BH51" s="333">
        <f t="shared" si="7"/>
        <v>0</v>
      </c>
      <c r="BI51" s="333">
        <f t="shared" si="8"/>
        <v>0</v>
      </c>
      <c r="BJ51" s="264" t="s">
        <v>64</v>
      </c>
      <c r="BK51" s="333">
        <f t="shared" si="9"/>
        <v>167.7</v>
      </c>
      <c r="BL51" s="264" t="s">
        <v>139</v>
      </c>
      <c r="BM51" s="264" t="s">
        <v>161</v>
      </c>
    </row>
    <row r="52" spans="2:65" s="243" customFormat="1" ht="25.5" customHeight="1">
      <c r="B52" s="321"/>
      <c r="C52" s="322" t="s">
        <v>162</v>
      </c>
      <c r="D52" s="322" t="s">
        <v>134</v>
      </c>
      <c r="E52" s="323" t="s">
        <v>163</v>
      </c>
      <c r="F52" s="324" t="s">
        <v>164</v>
      </c>
      <c r="G52" s="324"/>
      <c r="H52" s="324"/>
      <c r="I52" s="324"/>
      <c r="J52" s="325" t="s">
        <v>57</v>
      </c>
      <c r="K52" s="326">
        <v>8</v>
      </c>
      <c r="L52" s="326">
        <v>16.77</v>
      </c>
      <c r="M52" s="326"/>
      <c r="N52" s="327">
        <f t="shared" si="0"/>
        <v>134.16</v>
      </c>
      <c r="O52" s="327"/>
      <c r="P52" s="327"/>
      <c r="Q52" s="327"/>
      <c r="R52" s="328"/>
      <c r="T52" s="329" t="s">
        <v>137</v>
      </c>
      <c r="U52" s="330" t="s">
        <v>138</v>
      </c>
      <c r="V52" s="331">
        <v>0.048</v>
      </c>
      <c r="W52" s="331">
        <f t="shared" si="1"/>
        <v>0.384</v>
      </c>
      <c r="X52" s="331">
        <v>0</v>
      </c>
      <c r="Y52" s="331">
        <f t="shared" si="2"/>
        <v>0</v>
      </c>
      <c r="Z52" s="331">
        <v>0</v>
      </c>
      <c r="AA52" s="332">
        <f t="shared" si="3"/>
        <v>0</v>
      </c>
      <c r="AR52" s="264" t="s">
        <v>139</v>
      </c>
      <c r="AT52" s="264" t="s">
        <v>134</v>
      </c>
      <c r="AU52" s="264" t="s">
        <v>63</v>
      </c>
      <c r="AY52" s="264" t="s">
        <v>132</v>
      </c>
      <c r="BE52" s="333">
        <f t="shared" si="4"/>
        <v>134.16</v>
      </c>
      <c r="BF52" s="333">
        <f t="shared" si="5"/>
        <v>0</v>
      </c>
      <c r="BG52" s="333">
        <f t="shared" si="6"/>
        <v>0</v>
      </c>
      <c r="BH52" s="333">
        <f t="shared" si="7"/>
        <v>0</v>
      </c>
      <c r="BI52" s="333">
        <f t="shared" si="8"/>
        <v>0</v>
      </c>
      <c r="BJ52" s="264" t="s">
        <v>64</v>
      </c>
      <c r="BK52" s="333">
        <f t="shared" si="9"/>
        <v>134.16</v>
      </c>
      <c r="BL52" s="264" t="s">
        <v>139</v>
      </c>
      <c r="BM52" s="264" t="s">
        <v>165</v>
      </c>
    </row>
    <row r="53" spans="2:65" s="243" customFormat="1" ht="16.5" customHeight="1">
      <c r="B53" s="321"/>
      <c r="C53" s="322" t="s">
        <v>166</v>
      </c>
      <c r="D53" s="322" t="s">
        <v>134</v>
      </c>
      <c r="E53" s="323" t="s">
        <v>167</v>
      </c>
      <c r="F53" s="324" t="s">
        <v>168</v>
      </c>
      <c r="G53" s="324"/>
      <c r="H53" s="324"/>
      <c r="I53" s="324"/>
      <c r="J53" s="325" t="s">
        <v>57</v>
      </c>
      <c r="K53" s="326">
        <v>2</v>
      </c>
      <c r="L53" s="326">
        <v>176.8</v>
      </c>
      <c r="M53" s="326"/>
      <c r="N53" s="327">
        <f t="shared" si="0"/>
        <v>353.6</v>
      </c>
      <c r="O53" s="327"/>
      <c r="P53" s="327"/>
      <c r="Q53" s="327"/>
      <c r="R53" s="328"/>
      <c r="T53" s="329" t="s">
        <v>137</v>
      </c>
      <c r="U53" s="330" t="s">
        <v>138</v>
      </c>
      <c r="V53" s="331">
        <v>0.434</v>
      </c>
      <c r="W53" s="331">
        <f t="shared" si="1"/>
        <v>0.868</v>
      </c>
      <c r="X53" s="331">
        <v>0</v>
      </c>
      <c r="Y53" s="331">
        <f t="shared" si="2"/>
        <v>0</v>
      </c>
      <c r="Z53" s="331">
        <v>0</v>
      </c>
      <c r="AA53" s="332">
        <f t="shared" si="3"/>
        <v>0</v>
      </c>
      <c r="AR53" s="264" t="s">
        <v>139</v>
      </c>
      <c r="AT53" s="264" t="s">
        <v>134</v>
      </c>
      <c r="AU53" s="264" t="s">
        <v>63</v>
      </c>
      <c r="AY53" s="264" t="s">
        <v>132</v>
      </c>
      <c r="BE53" s="333">
        <f t="shared" si="4"/>
        <v>353.6</v>
      </c>
      <c r="BF53" s="333">
        <f t="shared" si="5"/>
        <v>0</v>
      </c>
      <c r="BG53" s="333">
        <f t="shared" si="6"/>
        <v>0</v>
      </c>
      <c r="BH53" s="333">
        <f t="shared" si="7"/>
        <v>0</v>
      </c>
      <c r="BI53" s="333">
        <f t="shared" si="8"/>
        <v>0</v>
      </c>
      <c r="BJ53" s="264" t="s">
        <v>64</v>
      </c>
      <c r="BK53" s="333">
        <f t="shared" si="9"/>
        <v>353.6</v>
      </c>
      <c r="BL53" s="264" t="s">
        <v>139</v>
      </c>
      <c r="BM53" s="264" t="s">
        <v>169</v>
      </c>
    </row>
    <row r="54" spans="2:65" s="243" customFormat="1" ht="25.5" customHeight="1">
      <c r="B54" s="321"/>
      <c r="C54" s="322" t="s">
        <v>62</v>
      </c>
      <c r="D54" s="322" t="s">
        <v>134</v>
      </c>
      <c r="E54" s="323" t="s">
        <v>170</v>
      </c>
      <c r="F54" s="324" t="s">
        <v>171</v>
      </c>
      <c r="G54" s="324"/>
      <c r="H54" s="324"/>
      <c r="I54" s="324"/>
      <c r="J54" s="325" t="s">
        <v>149</v>
      </c>
      <c r="K54" s="326">
        <v>3</v>
      </c>
      <c r="L54" s="326">
        <v>249.60000000000002</v>
      </c>
      <c r="M54" s="326"/>
      <c r="N54" s="327">
        <f t="shared" si="0"/>
        <v>748.8</v>
      </c>
      <c r="O54" s="327"/>
      <c r="P54" s="327"/>
      <c r="Q54" s="327"/>
      <c r="R54" s="328"/>
      <c r="T54" s="329" t="s">
        <v>137</v>
      </c>
      <c r="U54" s="330" t="s">
        <v>138</v>
      </c>
      <c r="V54" s="331">
        <v>0.15424</v>
      </c>
      <c r="W54" s="331">
        <f t="shared" si="1"/>
        <v>0.46271999999999996</v>
      </c>
      <c r="X54" s="331">
        <v>9.27E-05</v>
      </c>
      <c r="Y54" s="331">
        <f t="shared" si="2"/>
        <v>0.0002781</v>
      </c>
      <c r="Z54" s="331">
        <v>0</v>
      </c>
      <c r="AA54" s="332">
        <f t="shared" si="3"/>
        <v>0</v>
      </c>
      <c r="AR54" s="264" t="s">
        <v>139</v>
      </c>
      <c r="AT54" s="264" t="s">
        <v>134</v>
      </c>
      <c r="AU54" s="264" t="s">
        <v>63</v>
      </c>
      <c r="AY54" s="264" t="s">
        <v>132</v>
      </c>
      <c r="BE54" s="333">
        <f t="shared" si="4"/>
        <v>748.8</v>
      </c>
      <c r="BF54" s="333">
        <f t="shared" si="5"/>
        <v>0</v>
      </c>
      <c r="BG54" s="333">
        <f t="shared" si="6"/>
        <v>0</v>
      </c>
      <c r="BH54" s="333">
        <f t="shared" si="7"/>
        <v>0</v>
      </c>
      <c r="BI54" s="333">
        <f t="shared" si="8"/>
        <v>0</v>
      </c>
      <c r="BJ54" s="264" t="s">
        <v>64</v>
      </c>
      <c r="BK54" s="333">
        <f t="shared" si="9"/>
        <v>748.8</v>
      </c>
      <c r="BL54" s="264" t="s">
        <v>139</v>
      </c>
      <c r="BM54" s="264" t="s">
        <v>172</v>
      </c>
    </row>
    <row r="55" spans="2:65" s="243" customFormat="1" ht="25.5" customHeight="1">
      <c r="B55" s="321"/>
      <c r="C55" s="322" t="s">
        <v>173</v>
      </c>
      <c r="D55" s="322" t="s">
        <v>134</v>
      </c>
      <c r="E55" s="323" t="s">
        <v>174</v>
      </c>
      <c r="F55" s="324" t="s">
        <v>175</v>
      </c>
      <c r="G55" s="324"/>
      <c r="H55" s="324"/>
      <c r="I55" s="324"/>
      <c r="J55" s="325" t="s">
        <v>66</v>
      </c>
      <c r="K55" s="326">
        <v>62.249</v>
      </c>
      <c r="L55" s="340">
        <v>1.68</v>
      </c>
      <c r="M55" s="341"/>
      <c r="N55" s="327">
        <f t="shared" si="0"/>
        <v>104.58</v>
      </c>
      <c r="O55" s="327"/>
      <c r="P55" s="327"/>
      <c r="Q55" s="327"/>
      <c r="R55" s="328"/>
      <c r="T55" s="329" t="s">
        <v>137</v>
      </c>
      <c r="U55" s="330" t="s">
        <v>138</v>
      </c>
      <c r="V55" s="331">
        <v>0</v>
      </c>
      <c r="W55" s="331">
        <f t="shared" si="1"/>
        <v>0</v>
      </c>
      <c r="X55" s="331">
        <v>0</v>
      </c>
      <c r="Y55" s="331">
        <f t="shared" si="2"/>
        <v>0</v>
      </c>
      <c r="Z55" s="331">
        <v>0</v>
      </c>
      <c r="AA55" s="332">
        <f t="shared" si="3"/>
        <v>0</v>
      </c>
      <c r="AR55" s="264" t="s">
        <v>139</v>
      </c>
      <c r="AT55" s="264" t="s">
        <v>134</v>
      </c>
      <c r="AU55" s="264" t="s">
        <v>63</v>
      </c>
      <c r="AY55" s="264" t="s">
        <v>132</v>
      </c>
      <c r="BE55" s="333">
        <f t="shared" si="4"/>
        <v>104.58</v>
      </c>
      <c r="BF55" s="333">
        <f t="shared" si="5"/>
        <v>0</v>
      </c>
      <c r="BG55" s="333">
        <f t="shared" si="6"/>
        <v>0</v>
      </c>
      <c r="BH55" s="333">
        <f t="shared" si="7"/>
        <v>0</v>
      </c>
      <c r="BI55" s="333">
        <f t="shared" si="8"/>
        <v>0</v>
      </c>
      <c r="BJ55" s="264" t="s">
        <v>64</v>
      </c>
      <c r="BK55" s="333">
        <f t="shared" si="9"/>
        <v>104.58</v>
      </c>
      <c r="BL55" s="264" t="s">
        <v>139</v>
      </c>
      <c r="BM55" s="264" t="s">
        <v>176</v>
      </c>
    </row>
    <row r="56" spans="2:65" s="243" customFormat="1" ht="25.5" customHeight="1">
      <c r="B56" s="321"/>
      <c r="C56" s="322" t="s">
        <v>177</v>
      </c>
      <c r="D56" s="322" t="s">
        <v>134</v>
      </c>
      <c r="E56" s="323" t="s">
        <v>178</v>
      </c>
      <c r="F56" s="324" t="s">
        <v>179</v>
      </c>
      <c r="G56" s="324"/>
      <c r="H56" s="324"/>
      <c r="I56" s="324"/>
      <c r="J56" s="325" t="s">
        <v>66</v>
      </c>
      <c r="K56" s="326">
        <v>62.249</v>
      </c>
      <c r="L56" s="340">
        <v>0.85</v>
      </c>
      <c r="M56" s="341"/>
      <c r="N56" s="327">
        <f t="shared" si="0"/>
        <v>52.91</v>
      </c>
      <c r="O56" s="327"/>
      <c r="P56" s="327"/>
      <c r="Q56" s="327"/>
      <c r="R56" s="328"/>
      <c r="T56" s="329" t="s">
        <v>137</v>
      </c>
      <c r="U56" s="330" t="s">
        <v>138</v>
      </c>
      <c r="V56" s="331">
        <v>0</v>
      </c>
      <c r="W56" s="331">
        <f t="shared" si="1"/>
        <v>0</v>
      </c>
      <c r="X56" s="331">
        <v>0</v>
      </c>
      <c r="Y56" s="331">
        <f t="shared" si="2"/>
        <v>0</v>
      </c>
      <c r="Z56" s="331">
        <v>0</v>
      </c>
      <c r="AA56" s="332">
        <f t="shared" si="3"/>
        <v>0</v>
      </c>
      <c r="AR56" s="264" t="s">
        <v>139</v>
      </c>
      <c r="AT56" s="264" t="s">
        <v>134</v>
      </c>
      <c r="AU56" s="264" t="s">
        <v>63</v>
      </c>
      <c r="AY56" s="264" t="s">
        <v>132</v>
      </c>
      <c r="BE56" s="333">
        <f t="shared" si="4"/>
        <v>52.91</v>
      </c>
      <c r="BF56" s="333">
        <f t="shared" si="5"/>
        <v>0</v>
      </c>
      <c r="BG56" s="333">
        <f t="shared" si="6"/>
        <v>0</v>
      </c>
      <c r="BH56" s="333">
        <f t="shared" si="7"/>
        <v>0</v>
      </c>
      <c r="BI56" s="333">
        <f t="shared" si="8"/>
        <v>0</v>
      </c>
      <c r="BJ56" s="264" t="s">
        <v>64</v>
      </c>
      <c r="BK56" s="333">
        <f t="shared" si="9"/>
        <v>52.91</v>
      </c>
      <c r="BL56" s="264" t="s">
        <v>139</v>
      </c>
      <c r="BM56" s="264" t="s">
        <v>180</v>
      </c>
    </row>
    <row r="57" spans="2:63" s="311" customFormat="1" ht="29.25" customHeight="1">
      <c r="B57" s="306"/>
      <c r="C57" s="307"/>
      <c r="D57" s="318" t="s">
        <v>106</v>
      </c>
      <c r="E57" s="318"/>
      <c r="F57" s="318"/>
      <c r="G57" s="318"/>
      <c r="H57" s="318"/>
      <c r="I57" s="318"/>
      <c r="J57" s="318"/>
      <c r="K57" s="318"/>
      <c r="L57" s="326"/>
      <c r="M57" s="326"/>
      <c r="N57" s="342">
        <f>BK57</f>
        <v>6560.69</v>
      </c>
      <c r="O57" s="343"/>
      <c r="P57" s="343"/>
      <c r="Q57" s="343"/>
      <c r="R57" s="310"/>
      <c r="T57" s="312"/>
      <c r="U57" s="307"/>
      <c r="V57" s="307"/>
      <c r="W57" s="313">
        <f>SUM(W58:W73)</f>
        <v>9.399000000000003</v>
      </c>
      <c r="X57" s="307"/>
      <c r="Y57" s="313">
        <f>SUM(Y58:Y73)</f>
        <v>0.01615408</v>
      </c>
      <c r="Z57" s="307"/>
      <c r="AA57" s="314">
        <f>SUM(AA58:AA73)</f>
        <v>0.00022</v>
      </c>
      <c r="AD57" s="243"/>
      <c r="AR57" s="315" t="s">
        <v>63</v>
      </c>
      <c r="AT57" s="316" t="s">
        <v>130</v>
      </c>
      <c r="AU57" s="316" t="s">
        <v>64</v>
      </c>
      <c r="AY57" s="315" t="s">
        <v>132</v>
      </c>
      <c r="BK57" s="317">
        <f>SUM(BK58:BK73)</f>
        <v>6560.69</v>
      </c>
    </row>
    <row r="58" spans="2:65" s="243" customFormat="1" ht="16.5" customHeight="1">
      <c r="B58" s="321"/>
      <c r="C58" s="322" t="s">
        <v>181</v>
      </c>
      <c r="D58" s="322" t="s">
        <v>134</v>
      </c>
      <c r="E58" s="323" t="s">
        <v>182</v>
      </c>
      <c r="F58" s="324" t="s">
        <v>183</v>
      </c>
      <c r="G58" s="324"/>
      <c r="H58" s="324"/>
      <c r="I58" s="324"/>
      <c r="J58" s="325" t="s">
        <v>57</v>
      </c>
      <c r="K58" s="326">
        <v>8</v>
      </c>
      <c r="L58" s="326">
        <v>48.1</v>
      </c>
      <c r="M58" s="326"/>
      <c r="N58" s="327">
        <f aca="true" t="shared" si="10" ref="N58:N73">ROUND(L58*K58,2)</f>
        <v>384.8</v>
      </c>
      <c r="O58" s="327"/>
      <c r="P58" s="327"/>
      <c r="Q58" s="327"/>
      <c r="R58" s="328"/>
      <c r="T58" s="329" t="s">
        <v>137</v>
      </c>
      <c r="U58" s="330" t="s">
        <v>138</v>
      </c>
      <c r="V58" s="331">
        <v>0.1</v>
      </c>
      <c r="W58" s="331">
        <f aca="true" t="shared" si="11" ref="W58:W73">V58*K58</f>
        <v>0.8</v>
      </c>
      <c r="X58" s="331">
        <v>2.166E-05</v>
      </c>
      <c r="Y58" s="331">
        <f aca="true" t="shared" si="12" ref="Y58:Y73">X58*K58</f>
        <v>0.00017328</v>
      </c>
      <c r="Z58" s="331">
        <v>0</v>
      </c>
      <c r="AA58" s="332">
        <f aca="true" t="shared" si="13" ref="AA58:AA73">Z58*K58</f>
        <v>0</v>
      </c>
      <c r="AR58" s="264" t="s">
        <v>139</v>
      </c>
      <c r="AT58" s="264" t="s">
        <v>134</v>
      </c>
      <c r="AU58" s="264" t="s">
        <v>63</v>
      </c>
      <c r="AY58" s="264" t="s">
        <v>132</v>
      </c>
      <c r="BE58" s="333">
        <f aca="true" t="shared" si="14" ref="BE58:BE73">IF(U58="základní",N58,0)</f>
        <v>384.8</v>
      </c>
      <c r="BF58" s="333">
        <f aca="true" t="shared" si="15" ref="BF58:BF73">IF(U58="snížená",N58,0)</f>
        <v>0</v>
      </c>
      <c r="BG58" s="333">
        <f aca="true" t="shared" si="16" ref="BG58:BG73">IF(U58="zákl. přenesená",N58,0)</f>
        <v>0</v>
      </c>
      <c r="BH58" s="333">
        <f aca="true" t="shared" si="17" ref="BH58:BH73">IF(U58="sníž. přenesená",N58,0)</f>
        <v>0</v>
      </c>
      <c r="BI58" s="333">
        <f aca="true" t="shared" si="18" ref="BI58:BI73">IF(U58="nulová",N58,0)</f>
        <v>0</v>
      </c>
      <c r="BJ58" s="264" t="s">
        <v>64</v>
      </c>
      <c r="BK58" s="333">
        <f aca="true" t="shared" si="19" ref="BK58:BK73">ROUND(L58*K58,2)</f>
        <v>384.8</v>
      </c>
      <c r="BL58" s="264" t="s">
        <v>139</v>
      </c>
      <c r="BM58" s="264" t="s">
        <v>184</v>
      </c>
    </row>
    <row r="59" spans="2:65" s="243" customFormat="1" ht="16.5" customHeight="1">
      <c r="B59" s="321"/>
      <c r="C59" s="334" t="s">
        <v>185</v>
      </c>
      <c r="D59" s="334" t="s">
        <v>142</v>
      </c>
      <c r="E59" s="335" t="s">
        <v>186</v>
      </c>
      <c r="F59" s="336" t="s">
        <v>187</v>
      </c>
      <c r="G59" s="336"/>
      <c r="H59" s="336"/>
      <c r="I59" s="336"/>
      <c r="J59" s="337" t="s">
        <v>57</v>
      </c>
      <c r="K59" s="338">
        <v>8</v>
      </c>
      <c r="L59" s="326">
        <v>26.52</v>
      </c>
      <c r="M59" s="326"/>
      <c r="N59" s="339">
        <f t="shared" si="10"/>
        <v>212.16</v>
      </c>
      <c r="O59" s="327"/>
      <c r="P59" s="327"/>
      <c r="Q59" s="327"/>
      <c r="R59" s="328"/>
      <c r="T59" s="329" t="s">
        <v>137</v>
      </c>
      <c r="U59" s="330" t="s">
        <v>138</v>
      </c>
      <c r="V59" s="331">
        <v>0</v>
      </c>
      <c r="W59" s="331">
        <f t="shared" si="11"/>
        <v>0</v>
      </c>
      <c r="X59" s="331">
        <v>0.00022</v>
      </c>
      <c r="Y59" s="331">
        <f t="shared" si="12"/>
        <v>0.00176</v>
      </c>
      <c r="Z59" s="331">
        <v>0</v>
      </c>
      <c r="AA59" s="332">
        <f t="shared" si="13"/>
        <v>0</v>
      </c>
      <c r="AR59" s="264" t="s">
        <v>145</v>
      </c>
      <c r="AT59" s="264" t="s">
        <v>142</v>
      </c>
      <c r="AU59" s="264" t="s">
        <v>63</v>
      </c>
      <c r="AY59" s="264" t="s">
        <v>132</v>
      </c>
      <c r="BE59" s="333">
        <f t="shared" si="14"/>
        <v>212.16</v>
      </c>
      <c r="BF59" s="333">
        <f t="shared" si="15"/>
        <v>0</v>
      </c>
      <c r="BG59" s="333">
        <f t="shared" si="16"/>
        <v>0</v>
      </c>
      <c r="BH59" s="333">
        <f t="shared" si="17"/>
        <v>0</v>
      </c>
      <c r="BI59" s="333">
        <f t="shared" si="18"/>
        <v>0</v>
      </c>
      <c r="BJ59" s="264" t="s">
        <v>64</v>
      </c>
      <c r="BK59" s="333">
        <f t="shared" si="19"/>
        <v>212.16</v>
      </c>
      <c r="BL59" s="264" t="s">
        <v>139</v>
      </c>
      <c r="BM59" s="264" t="s">
        <v>188</v>
      </c>
    </row>
    <row r="60" spans="2:65" s="243" customFormat="1" ht="16.5" customHeight="1">
      <c r="B60" s="321"/>
      <c r="C60" s="322" t="s">
        <v>189</v>
      </c>
      <c r="D60" s="322" t="s">
        <v>134</v>
      </c>
      <c r="E60" s="323" t="s">
        <v>190</v>
      </c>
      <c r="F60" s="324" t="s">
        <v>191</v>
      </c>
      <c r="G60" s="324"/>
      <c r="H60" s="324"/>
      <c r="I60" s="324"/>
      <c r="J60" s="325" t="s">
        <v>149</v>
      </c>
      <c r="K60" s="326">
        <v>1</v>
      </c>
      <c r="L60" s="326">
        <v>43.94</v>
      </c>
      <c r="M60" s="326"/>
      <c r="N60" s="327">
        <f t="shared" si="10"/>
        <v>43.94</v>
      </c>
      <c r="O60" s="327"/>
      <c r="P60" s="327"/>
      <c r="Q60" s="327"/>
      <c r="R60" s="328"/>
      <c r="T60" s="329" t="s">
        <v>137</v>
      </c>
      <c r="U60" s="330" t="s">
        <v>138</v>
      </c>
      <c r="V60" s="331">
        <v>0.114</v>
      </c>
      <c r="W60" s="331">
        <f t="shared" si="11"/>
        <v>0.114</v>
      </c>
      <c r="X60" s="331">
        <v>0</v>
      </c>
      <c r="Y60" s="331">
        <f t="shared" si="12"/>
        <v>0</v>
      </c>
      <c r="Z60" s="331">
        <v>0.00022</v>
      </c>
      <c r="AA60" s="332">
        <f t="shared" si="13"/>
        <v>0.00022</v>
      </c>
      <c r="AR60" s="264" t="s">
        <v>139</v>
      </c>
      <c r="AT60" s="264" t="s">
        <v>134</v>
      </c>
      <c r="AU60" s="264" t="s">
        <v>63</v>
      </c>
      <c r="AY60" s="264" t="s">
        <v>132</v>
      </c>
      <c r="BE60" s="333">
        <f t="shared" si="14"/>
        <v>43.94</v>
      </c>
      <c r="BF60" s="333">
        <f t="shared" si="15"/>
        <v>0</v>
      </c>
      <c r="BG60" s="333">
        <f t="shared" si="16"/>
        <v>0</v>
      </c>
      <c r="BH60" s="333">
        <f t="shared" si="17"/>
        <v>0</v>
      </c>
      <c r="BI60" s="333">
        <f t="shared" si="18"/>
        <v>0</v>
      </c>
      <c r="BJ60" s="264" t="s">
        <v>64</v>
      </c>
      <c r="BK60" s="333">
        <f t="shared" si="19"/>
        <v>43.94</v>
      </c>
      <c r="BL60" s="264" t="s">
        <v>139</v>
      </c>
      <c r="BM60" s="264" t="s">
        <v>192</v>
      </c>
    </row>
    <row r="61" spans="2:65" s="243" customFormat="1" ht="16.5" customHeight="1">
      <c r="B61" s="321"/>
      <c r="C61" s="322" t="s">
        <v>193</v>
      </c>
      <c r="D61" s="322" t="s">
        <v>134</v>
      </c>
      <c r="E61" s="323" t="s">
        <v>194</v>
      </c>
      <c r="F61" s="324" t="s">
        <v>195</v>
      </c>
      <c r="G61" s="324"/>
      <c r="H61" s="324"/>
      <c r="I61" s="324"/>
      <c r="J61" s="325" t="s">
        <v>149</v>
      </c>
      <c r="K61" s="326">
        <v>2</v>
      </c>
      <c r="L61" s="326">
        <v>29.900000000000002</v>
      </c>
      <c r="M61" s="326"/>
      <c r="N61" s="327">
        <f t="shared" si="10"/>
        <v>59.8</v>
      </c>
      <c r="O61" s="327"/>
      <c r="P61" s="327"/>
      <c r="Q61" s="327"/>
      <c r="R61" s="328"/>
      <c r="T61" s="329" t="s">
        <v>137</v>
      </c>
      <c r="U61" s="330" t="s">
        <v>138</v>
      </c>
      <c r="V61" s="331">
        <v>0.029</v>
      </c>
      <c r="W61" s="331">
        <f t="shared" si="11"/>
        <v>0.058</v>
      </c>
      <c r="X61" s="331">
        <v>0.0001</v>
      </c>
      <c r="Y61" s="331">
        <f t="shared" si="12"/>
        <v>0.0002</v>
      </c>
      <c r="Z61" s="331">
        <v>0</v>
      </c>
      <c r="AA61" s="332">
        <f t="shared" si="13"/>
        <v>0</v>
      </c>
      <c r="AR61" s="264" t="s">
        <v>139</v>
      </c>
      <c r="AT61" s="264" t="s">
        <v>134</v>
      </c>
      <c r="AU61" s="264" t="s">
        <v>63</v>
      </c>
      <c r="AY61" s="264" t="s">
        <v>132</v>
      </c>
      <c r="BE61" s="333">
        <f t="shared" si="14"/>
        <v>59.8</v>
      </c>
      <c r="BF61" s="333">
        <f t="shared" si="15"/>
        <v>0</v>
      </c>
      <c r="BG61" s="333">
        <f t="shared" si="16"/>
        <v>0</v>
      </c>
      <c r="BH61" s="333">
        <f t="shared" si="17"/>
        <v>0</v>
      </c>
      <c r="BI61" s="333">
        <f t="shared" si="18"/>
        <v>0</v>
      </c>
      <c r="BJ61" s="264" t="s">
        <v>64</v>
      </c>
      <c r="BK61" s="333">
        <f t="shared" si="19"/>
        <v>59.8</v>
      </c>
      <c r="BL61" s="264" t="s">
        <v>139</v>
      </c>
      <c r="BM61" s="264" t="s">
        <v>196</v>
      </c>
    </row>
    <row r="62" spans="2:65" s="243" customFormat="1" ht="25.5" customHeight="1">
      <c r="B62" s="321"/>
      <c r="C62" s="322" t="s">
        <v>197</v>
      </c>
      <c r="D62" s="322" t="s">
        <v>134</v>
      </c>
      <c r="E62" s="323" t="s">
        <v>198</v>
      </c>
      <c r="F62" s="324" t="s">
        <v>199</v>
      </c>
      <c r="G62" s="324"/>
      <c r="H62" s="324"/>
      <c r="I62" s="324"/>
      <c r="J62" s="325" t="s">
        <v>200</v>
      </c>
      <c r="K62" s="326">
        <v>1</v>
      </c>
      <c r="L62" s="326">
        <v>486.2</v>
      </c>
      <c r="M62" s="326"/>
      <c r="N62" s="327">
        <f t="shared" si="10"/>
        <v>486.2</v>
      </c>
      <c r="O62" s="327"/>
      <c r="P62" s="327"/>
      <c r="Q62" s="327"/>
      <c r="R62" s="328"/>
      <c r="T62" s="329" t="s">
        <v>137</v>
      </c>
      <c r="U62" s="330" t="s">
        <v>138</v>
      </c>
      <c r="V62" s="331">
        <v>0.689</v>
      </c>
      <c r="W62" s="331">
        <f t="shared" si="11"/>
        <v>0.689</v>
      </c>
      <c r="X62" s="331">
        <v>0.00304</v>
      </c>
      <c r="Y62" s="331">
        <f t="shared" si="12"/>
        <v>0.00304</v>
      </c>
      <c r="Z62" s="331">
        <v>0</v>
      </c>
      <c r="AA62" s="332">
        <f t="shared" si="13"/>
        <v>0</v>
      </c>
      <c r="AR62" s="264" t="s">
        <v>139</v>
      </c>
      <c r="AT62" s="264" t="s">
        <v>134</v>
      </c>
      <c r="AU62" s="264" t="s">
        <v>63</v>
      </c>
      <c r="AY62" s="264" t="s">
        <v>132</v>
      </c>
      <c r="BE62" s="333">
        <f t="shared" si="14"/>
        <v>486.2</v>
      </c>
      <c r="BF62" s="333">
        <f t="shared" si="15"/>
        <v>0</v>
      </c>
      <c r="BG62" s="333">
        <f t="shared" si="16"/>
        <v>0</v>
      </c>
      <c r="BH62" s="333">
        <f t="shared" si="17"/>
        <v>0</v>
      </c>
      <c r="BI62" s="333">
        <f t="shared" si="18"/>
        <v>0</v>
      </c>
      <c r="BJ62" s="264" t="s">
        <v>64</v>
      </c>
      <c r="BK62" s="333">
        <f t="shared" si="19"/>
        <v>486.2</v>
      </c>
      <c r="BL62" s="264" t="s">
        <v>139</v>
      </c>
      <c r="BM62" s="264" t="s">
        <v>201</v>
      </c>
    </row>
    <row r="63" spans="2:65" s="243" customFormat="1" ht="25.5" customHeight="1">
      <c r="B63" s="321"/>
      <c r="C63" s="322" t="s">
        <v>202</v>
      </c>
      <c r="D63" s="322" t="s">
        <v>134</v>
      </c>
      <c r="E63" s="323" t="s">
        <v>203</v>
      </c>
      <c r="F63" s="324" t="s">
        <v>204</v>
      </c>
      <c r="G63" s="324"/>
      <c r="H63" s="324"/>
      <c r="I63" s="324"/>
      <c r="J63" s="325" t="s">
        <v>57</v>
      </c>
      <c r="K63" s="326">
        <v>8</v>
      </c>
      <c r="L63" s="326">
        <v>330.2</v>
      </c>
      <c r="M63" s="326"/>
      <c r="N63" s="327">
        <f t="shared" si="10"/>
        <v>2641.6</v>
      </c>
      <c r="O63" s="327"/>
      <c r="P63" s="327"/>
      <c r="Q63" s="327"/>
      <c r="R63" s="328"/>
      <c r="T63" s="329" t="s">
        <v>137</v>
      </c>
      <c r="U63" s="330" t="s">
        <v>138</v>
      </c>
      <c r="V63" s="331">
        <v>0.529</v>
      </c>
      <c r="W63" s="331">
        <f t="shared" si="11"/>
        <v>4.232</v>
      </c>
      <c r="X63" s="331">
        <v>0.00078</v>
      </c>
      <c r="Y63" s="331">
        <f t="shared" si="12"/>
        <v>0.00624</v>
      </c>
      <c r="Z63" s="331">
        <v>0</v>
      </c>
      <c r="AA63" s="332">
        <f t="shared" si="13"/>
        <v>0</v>
      </c>
      <c r="AR63" s="264" t="s">
        <v>139</v>
      </c>
      <c r="AT63" s="264" t="s">
        <v>134</v>
      </c>
      <c r="AU63" s="264" t="s">
        <v>63</v>
      </c>
      <c r="AY63" s="264" t="s">
        <v>132</v>
      </c>
      <c r="BE63" s="333">
        <f t="shared" si="14"/>
        <v>2641.6</v>
      </c>
      <c r="BF63" s="333">
        <f t="shared" si="15"/>
        <v>0</v>
      </c>
      <c r="BG63" s="333">
        <f t="shared" si="16"/>
        <v>0</v>
      </c>
      <c r="BH63" s="333">
        <f t="shared" si="17"/>
        <v>0</v>
      </c>
      <c r="BI63" s="333">
        <f t="shared" si="18"/>
        <v>0</v>
      </c>
      <c r="BJ63" s="264" t="s">
        <v>64</v>
      </c>
      <c r="BK63" s="333">
        <f t="shared" si="19"/>
        <v>2641.6</v>
      </c>
      <c r="BL63" s="264" t="s">
        <v>139</v>
      </c>
      <c r="BM63" s="264" t="s">
        <v>205</v>
      </c>
    </row>
    <row r="64" spans="2:65" s="243" customFormat="1" ht="16.5" customHeight="1">
      <c r="B64" s="321"/>
      <c r="C64" s="322" t="s">
        <v>139</v>
      </c>
      <c r="D64" s="322" t="s">
        <v>134</v>
      </c>
      <c r="E64" s="323" t="s">
        <v>206</v>
      </c>
      <c r="F64" s="324" t="s">
        <v>207</v>
      </c>
      <c r="G64" s="324"/>
      <c r="H64" s="324"/>
      <c r="I64" s="324"/>
      <c r="J64" s="325" t="s">
        <v>149</v>
      </c>
      <c r="K64" s="326">
        <v>2</v>
      </c>
      <c r="L64" s="326">
        <v>205.4</v>
      </c>
      <c r="M64" s="326"/>
      <c r="N64" s="327">
        <f t="shared" si="10"/>
        <v>410.8</v>
      </c>
      <c r="O64" s="327"/>
      <c r="P64" s="327"/>
      <c r="Q64" s="327"/>
      <c r="R64" s="328"/>
      <c r="T64" s="329" t="s">
        <v>137</v>
      </c>
      <c r="U64" s="330" t="s">
        <v>138</v>
      </c>
      <c r="V64" s="331">
        <v>0.425</v>
      </c>
      <c r="W64" s="331">
        <f t="shared" si="11"/>
        <v>0.85</v>
      </c>
      <c r="X64" s="331">
        <v>0</v>
      </c>
      <c r="Y64" s="331">
        <f t="shared" si="12"/>
        <v>0</v>
      </c>
      <c r="Z64" s="331">
        <v>0</v>
      </c>
      <c r="AA64" s="332">
        <f t="shared" si="13"/>
        <v>0</v>
      </c>
      <c r="AR64" s="264" t="s">
        <v>139</v>
      </c>
      <c r="AT64" s="264" t="s">
        <v>134</v>
      </c>
      <c r="AU64" s="264" t="s">
        <v>63</v>
      </c>
      <c r="AY64" s="264" t="s">
        <v>132</v>
      </c>
      <c r="BE64" s="333">
        <f t="shared" si="14"/>
        <v>410.8</v>
      </c>
      <c r="BF64" s="333">
        <f t="shared" si="15"/>
        <v>0</v>
      </c>
      <c r="BG64" s="333">
        <f t="shared" si="16"/>
        <v>0</v>
      </c>
      <c r="BH64" s="333">
        <f t="shared" si="17"/>
        <v>0</v>
      </c>
      <c r="BI64" s="333">
        <f t="shared" si="18"/>
        <v>0</v>
      </c>
      <c r="BJ64" s="264" t="s">
        <v>64</v>
      </c>
      <c r="BK64" s="333">
        <f t="shared" si="19"/>
        <v>410.8</v>
      </c>
      <c r="BL64" s="264" t="s">
        <v>139</v>
      </c>
      <c r="BM64" s="264" t="s">
        <v>208</v>
      </c>
    </row>
    <row r="65" spans="2:65" s="243" customFormat="1" ht="25.5" customHeight="1">
      <c r="B65" s="321"/>
      <c r="C65" s="322" t="s">
        <v>209</v>
      </c>
      <c r="D65" s="322" t="s">
        <v>134</v>
      </c>
      <c r="E65" s="323" t="s">
        <v>210</v>
      </c>
      <c r="F65" s="324" t="s">
        <v>211</v>
      </c>
      <c r="G65" s="324"/>
      <c r="H65" s="324"/>
      <c r="I65" s="324"/>
      <c r="J65" s="325" t="s">
        <v>149</v>
      </c>
      <c r="K65" s="326">
        <v>2</v>
      </c>
      <c r="L65" s="326">
        <v>79.56</v>
      </c>
      <c r="M65" s="326"/>
      <c r="N65" s="327">
        <f t="shared" si="10"/>
        <v>159.12</v>
      </c>
      <c r="O65" s="327"/>
      <c r="P65" s="327"/>
      <c r="Q65" s="327"/>
      <c r="R65" s="328"/>
      <c r="T65" s="329" t="s">
        <v>137</v>
      </c>
      <c r="U65" s="330" t="s">
        <v>138</v>
      </c>
      <c r="V65" s="331">
        <v>0.165</v>
      </c>
      <c r="W65" s="331">
        <f t="shared" si="11"/>
        <v>0.33</v>
      </c>
      <c r="X65" s="331">
        <v>0</v>
      </c>
      <c r="Y65" s="331">
        <f t="shared" si="12"/>
        <v>0</v>
      </c>
      <c r="Z65" s="331">
        <v>0</v>
      </c>
      <c r="AA65" s="332">
        <f t="shared" si="13"/>
        <v>0</v>
      </c>
      <c r="AR65" s="264" t="s">
        <v>139</v>
      </c>
      <c r="AT65" s="264" t="s">
        <v>134</v>
      </c>
      <c r="AU65" s="264" t="s">
        <v>63</v>
      </c>
      <c r="AY65" s="264" t="s">
        <v>132</v>
      </c>
      <c r="BE65" s="333">
        <f t="shared" si="14"/>
        <v>159.12</v>
      </c>
      <c r="BF65" s="333">
        <f t="shared" si="15"/>
        <v>0</v>
      </c>
      <c r="BG65" s="333">
        <f t="shared" si="16"/>
        <v>0</v>
      </c>
      <c r="BH65" s="333">
        <f t="shared" si="17"/>
        <v>0</v>
      </c>
      <c r="BI65" s="333">
        <f t="shared" si="18"/>
        <v>0</v>
      </c>
      <c r="BJ65" s="264" t="s">
        <v>64</v>
      </c>
      <c r="BK65" s="333">
        <f t="shared" si="19"/>
        <v>159.12</v>
      </c>
      <c r="BL65" s="264" t="s">
        <v>139</v>
      </c>
      <c r="BM65" s="264" t="s">
        <v>212</v>
      </c>
    </row>
    <row r="66" spans="2:65" s="243" customFormat="1" ht="25.5" customHeight="1">
      <c r="B66" s="321"/>
      <c r="C66" s="322" t="s">
        <v>213</v>
      </c>
      <c r="D66" s="322" t="s">
        <v>134</v>
      </c>
      <c r="E66" s="323" t="s">
        <v>214</v>
      </c>
      <c r="F66" s="324" t="s">
        <v>215</v>
      </c>
      <c r="G66" s="324"/>
      <c r="H66" s="324"/>
      <c r="I66" s="324"/>
      <c r="J66" s="325" t="s">
        <v>149</v>
      </c>
      <c r="K66" s="326">
        <v>2</v>
      </c>
      <c r="L66" s="326">
        <v>165.1</v>
      </c>
      <c r="M66" s="326"/>
      <c r="N66" s="327">
        <f t="shared" si="10"/>
        <v>330.2</v>
      </c>
      <c r="O66" s="327"/>
      <c r="P66" s="327"/>
      <c r="Q66" s="327"/>
      <c r="R66" s="328"/>
      <c r="T66" s="329" t="s">
        <v>137</v>
      </c>
      <c r="U66" s="330" t="s">
        <v>138</v>
      </c>
      <c r="V66" s="331">
        <v>0.181</v>
      </c>
      <c r="W66" s="331">
        <f t="shared" si="11"/>
        <v>0.362</v>
      </c>
      <c r="X66" s="331">
        <v>0.00017</v>
      </c>
      <c r="Y66" s="331">
        <f t="shared" si="12"/>
        <v>0.00034</v>
      </c>
      <c r="Z66" s="331">
        <v>0</v>
      </c>
      <c r="AA66" s="332">
        <f t="shared" si="13"/>
        <v>0</v>
      </c>
      <c r="AR66" s="264" t="s">
        <v>139</v>
      </c>
      <c r="AT66" s="264" t="s">
        <v>134</v>
      </c>
      <c r="AU66" s="264" t="s">
        <v>63</v>
      </c>
      <c r="AY66" s="264" t="s">
        <v>132</v>
      </c>
      <c r="BE66" s="333">
        <f t="shared" si="14"/>
        <v>330.2</v>
      </c>
      <c r="BF66" s="333">
        <f t="shared" si="15"/>
        <v>0</v>
      </c>
      <c r="BG66" s="333">
        <f t="shared" si="16"/>
        <v>0</v>
      </c>
      <c r="BH66" s="333">
        <f t="shared" si="17"/>
        <v>0</v>
      </c>
      <c r="BI66" s="333">
        <f t="shared" si="18"/>
        <v>0</v>
      </c>
      <c r="BJ66" s="264" t="s">
        <v>64</v>
      </c>
      <c r="BK66" s="333">
        <f t="shared" si="19"/>
        <v>330.2</v>
      </c>
      <c r="BL66" s="264" t="s">
        <v>139</v>
      </c>
      <c r="BM66" s="264" t="s">
        <v>216</v>
      </c>
    </row>
    <row r="67" spans="2:65" s="243" customFormat="1" ht="25.5" customHeight="1">
      <c r="B67" s="321"/>
      <c r="C67" s="322" t="s">
        <v>217</v>
      </c>
      <c r="D67" s="322" t="s">
        <v>134</v>
      </c>
      <c r="E67" s="323" t="s">
        <v>218</v>
      </c>
      <c r="F67" s="324" t="s">
        <v>219</v>
      </c>
      <c r="G67" s="324"/>
      <c r="H67" s="324"/>
      <c r="I67" s="324"/>
      <c r="J67" s="325" t="s">
        <v>149</v>
      </c>
      <c r="K67" s="326">
        <v>1</v>
      </c>
      <c r="L67" s="326">
        <v>119.08</v>
      </c>
      <c r="M67" s="326"/>
      <c r="N67" s="327">
        <f t="shared" si="10"/>
        <v>119.08</v>
      </c>
      <c r="O67" s="327"/>
      <c r="P67" s="327"/>
      <c r="Q67" s="327"/>
      <c r="R67" s="328"/>
      <c r="T67" s="329" t="s">
        <v>137</v>
      </c>
      <c r="U67" s="330" t="s">
        <v>138</v>
      </c>
      <c r="V67" s="331">
        <v>0.11</v>
      </c>
      <c r="W67" s="331">
        <f t="shared" si="11"/>
        <v>0.11</v>
      </c>
      <c r="X67" s="331">
        <v>6E-05</v>
      </c>
      <c r="Y67" s="331">
        <f t="shared" si="12"/>
        <v>6E-05</v>
      </c>
      <c r="Z67" s="331">
        <v>0</v>
      </c>
      <c r="AA67" s="332">
        <f t="shared" si="13"/>
        <v>0</v>
      </c>
      <c r="AR67" s="264" t="s">
        <v>139</v>
      </c>
      <c r="AT67" s="264" t="s">
        <v>134</v>
      </c>
      <c r="AU67" s="264" t="s">
        <v>63</v>
      </c>
      <c r="AY67" s="264" t="s">
        <v>132</v>
      </c>
      <c r="BE67" s="333">
        <f t="shared" si="14"/>
        <v>119.08</v>
      </c>
      <c r="BF67" s="333">
        <f t="shared" si="15"/>
        <v>0</v>
      </c>
      <c r="BG67" s="333">
        <f t="shared" si="16"/>
        <v>0</v>
      </c>
      <c r="BH67" s="333">
        <f t="shared" si="17"/>
        <v>0</v>
      </c>
      <c r="BI67" s="333">
        <f t="shared" si="18"/>
        <v>0</v>
      </c>
      <c r="BJ67" s="264" t="s">
        <v>64</v>
      </c>
      <c r="BK67" s="333">
        <f t="shared" si="19"/>
        <v>119.08</v>
      </c>
      <c r="BL67" s="264" t="s">
        <v>139</v>
      </c>
      <c r="BM67" s="264" t="s">
        <v>220</v>
      </c>
    </row>
    <row r="68" spans="2:65" s="243" customFormat="1" ht="25.5" customHeight="1">
      <c r="B68" s="321"/>
      <c r="C68" s="322" t="s">
        <v>221</v>
      </c>
      <c r="D68" s="322" t="s">
        <v>134</v>
      </c>
      <c r="E68" s="323" t="s">
        <v>222</v>
      </c>
      <c r="F68" s="324" t="s">
        <v>223</v>
      </c>
      <c r="G68" s="324"/>
      <c r="H68" s="324"/>
      <c r="I68" s="324"/>
      <c r="J68" s="325" t="s">
        <v>149</v>
      </c>
      <c r="K68" s="326">
        <v>1</v>
      </c>
      <c r="L68" s="326">
        <v>275.6</v>
      </c>
      <c r="M68" s="326"/>
      <c r="N68" s="327">
        <f t="shared" si="10"/>
        <v>275.6</v>
      </c>
      <c r="O68" s="327"/>
      <c r="P68" s="327"/>
      <c r="Q68" s="327"/>
      <c r="R68" s="328"/>
      <c r="T68" s="329" t="s">
        <v>137</v>
      </c>
      <c r="U68" s="330" t="s">
        <v>138</v>
      </c>
      <c r="V68" s="331">
        <v>0.16</v>
      </c>
      <c r="W68" s="331">
        <f t="shared" si="11"/>
        <v>0.16</v>
      </c>
      <c r="X68" s="331">
        <v>0.00021</v>
      </c>
      <c r="Y68" s="331">
        <f t="shared" si="12"/>
        <v>0.00021</v>
      </c>
      <c r="Z68" s="331">
        <v>0</v>
      </c>
      <c r="AA68" s="332">
        <f t="shared" si="13"/>
        <v>0</v>
      </c>
      <c r="AR68" s="264" t="s">
        <v>139</v>
      </c>
      <c r="AT68" s="264" t="s">
        <v>134</v>
      </c>
      <c r="AU68" s="264" t="s">
        <v>63</v>
      </c>
      <c r="AY68" s="264" t="s">
        <v>132</v>
      </c>
      <c r="BE68" s="333">
        <f t="shared" si="14"/>
        <v>275.6</v>
      </c>
      <c r="BF68" s="333">
        <f t="shared" si="15"/>
        <v>0</v>
      </c>
      <c r="BG68" s="333">
        <f t="shared" si="16"/>
        <v>0</v>
      </c>
      <c r="BH68" s="333">
        <f t="shared" si="17"/>
        <v>0</v>
      </c>
      <c r="BI68" s="333">
        <f t="shared" si="18"/>
        <v>0</v>
      </c>
      <c r="BJ68" s="264" t="s">
        <v>64</v>
      </c>
      <c r="BK68" s="333">
        <f t="shared" si="19"/>
        <v>275.6</v>
      </c>
      <c r="BL68" s="264" t="s">
        <v>139</v>
      </c>
      <c r="BM68" s="264" t="s">
        <v>224</v>
      </c>
    </row>
    <row r="69" spans="2:65" s="243" customFormat="1" ht="25.5" customHeight="1">
      <c r="B69" s="321"/>
      <c r="C69" s="322" t="s">
        <v>225</v>
      </c>
      <c r="D69" s="322" t="s">
        <v>134</v>
      </c>
      <c r="E69" s="323" t="s">
        <v>226</v>
      </c>
      <c r="F69" s="324" t="s">
        <v>227</v>
      </c>
      <c r="G69" s="324"/>
      <c r="H69" s="324"/>
      <c r="I69" s="324"/>
      <c r="J69" s="325" t="s">
        <v>57</v>
      </c>
      <c r="K69" s="326">
        <v>8</v>
      </c>
      <c r="L69" s="326">
        <v>12.389</v>
      </c>
      <c r="M69" s="326"/>
      <c r="N69" s="327">
        <f t="shared" si="10"/>
        <v>99.11</v>
      </c>
      <c r="O69" s="327"/>
      <c r="P69" s="327"/>
      <c r="Q69" s="327"/>
      <c r="R69" s="328"/>
      <c r="T69" s="329" t="s">
        <v>137</v>
      </c>
      <c r="U69" s="330" t="s">
        <v>138</v>
      </c>
      <c r="V69" s="331">
        <v>0.067</v>
      </c>
      <c r="W69" s="331">
        <f t="shared" si="11"/>
        <v>0.536</v>
      </c>
      <c r="X69" s="331">
        <v>0.00019</v>
      </c>
      <c r="Y69" s="331">
        <f t="shared" si="12"/>
        <v>0.00152</v>
      </c>
      <c r="Z69" s="331">
        <v>0</v>
      </c>
      <c r="AA69" s="332">
        <f t="shared" si="13"/>
        <v>0</v>
      </c>
      <c r="AR69" s="264" t="s">
        <v>139</v>
      </c>
      <c r="AT69" s="264" t="s">
        <v>134</v>
      </c>
      <c r="AU69" s="264" t="s">
        <v>63</v>
      </c>
      <c r="AY69" s="264" t="s">
        <v>132</v>
      </c>
      <c r="BE69" s="333">
        <f t="shared" si="14"/>
        <v>99.11</v>
      </c>
      <c r="BF69" s="333">
        <f t="shared" si="15"/>
        <v>0</v>
      </c>
      <c r="BG69" s="333">
        <f t="shared" si="16"/>
        <v>0</v>
      </c>
      <c r="BH69" s="333">
        <f t="shared" si="17"/>
        <v>0</v>
      </c>
      <c r="BI69" s="333">
        <f t="shared" si="18"/>
        <v>0</v>
      </c>
      <c r="BJ69" s="264" t="s">
        <v>64</v>
      </c>
      <c r="BK69" s="333">
        <f t="shared" si="19"/>
        <v>99.11</v>
      </c>
      <c r="BL69" s="264" t="s">
        <v>139</v>
      </c>
      <c r="BM69" s="264" t="s">
        <v>228</v>
      </c>
    </row>
    <row r="70" spans="2:65" s="243" customFormat="1" ht="16.5" customHeight="1">
      <c r="B70" s="321"/>
      <c r="C70" s="322" t="s">
        <v>229</v>
      </c>
      <c r="D70" s="322" t="s">
        <v>134</v>
      </c>
      <c r="E70" s="323" t="s">
        <v>230</v>
      </c>
      <c r="F70" s="324" t="s">
        <v>231</v>
      </c>
      <c r="G70" s="324"/>
      <c r="H70" s="324"/>
      <c r="I70" s="324"/>
      <c r="J70" s="325" t="s">
        <v>57</v>
      </c>
      <c r="K70" s="326">
        <v>8</v>
      </c>
      <c r="L70" s="326">
        <v>10.894000000000002</v>
      </c>
      <c r="M70" s="326"/>
      <c r="N70" s="327">
        <f t="shared" si="10"/>
        <v>87.15</v>
      </c>
      <c r="O70" s="327"/>
      <c r="P70" s="327"/>
      <c r="Q70" s="327"/>
      <c r="R70" s="328"/>
      <c r="T70" s="329" t="s">
        <v>137</v>
      </c>
      <c r="U70" s="330" t="s">
        <v>138</v>
      </c>
      <c r="V70" s="331">
        <v>0.082</v>
      </c>
      <c r="W70" s="331">
        <f t="shared" si="11"/>
        <v>0.656</v>
      </c>
      <c r="X70" s="331">
        <v>1E-05</v>
      </c>
      <c r="Y70" s="331">
        <f t="shared" si="12"/>
        <v>8E-05</v>
      </c>
      <c r="Z70" s="331">
        <v>0</v>
      </c>
      <c r="AA70" s="332">
        <f t="shared" si="13"/>
        <v>0</v>
      </c>
      <c r="AR70" s="264" t="s">
        <v>139</v>
      </c>
      <c r="AT70" s="264" t="s">
        <v>134</v>
      </c>
      <c r="AU70" s="264" t="s">
        <v>63</v>
      </c>
      <c r="AY70" s="264" t="s">
        <v>132</v>
      </c>
      <c r="BE70" s="333">
        <f t="shared" si="14"/>
        <v>87.15</v>
      </c>
      <c r="BF70" s="333">
        <f t="shared" si="15"/>
        <v>0</v>
      </c>
      <c r="BG70" s="333">
        <f t="shared" si="16"/>
        <v>0</v>
      </c>
      <c r="BH70" s="333">
        <f t="shared" si="17"/>
        <v>0</v>
      </c>
      <c r="BI70" s="333">
        <f t="shared" si="18"/>
        <v>0</v>
      </c>
      <c r="BJ70" s="264" t="s">
        <v>64</v>
      </c>
      <c r="BK70" s="333">
        <f t="shared" si="19"/>
        <v>87.15</v>
      </c>
      <c r="BL70" s="264" t="s">
        <v>139</v>
      </c>
      <c r="BM70" s="264" t="s">
        <v>232</v>
      </c>
    </row>
    <row r="71" spans="2:65" s="243" customFormat="1" ht="25.5" customHeight="1">
      <c r="B71" s="321"/>
      <c r="C71" s="322" t="s">
        <v>60</v>
      </c>
      <c r="D71" s="322" t="s">
        <v>134</v>
      </c>
      <c r="E71" s="323" t="s">
        <v>233</v>
      </c>
      <c r="F71" s="324" t="s">
        <v>234</v>
      </c>
      <c r="G71" s="324"/>
      <c r="H71" s="324"/>
      <c r="I71" s="324"/>
      <c r="J71" s="325" t="s">
        <v>57</v>
      </c>
      <c r="K71" s="326">
        <v>4</v>
      </c>
      <c r="L71" s="326">
        <v>286</v>
      </c>
      <c r="M71" s="326"/>
      <c r="N71" s="327">
        <f t="shared" si="10"/>
        <v>1144</v>
      </c>
      <c r="O71" s="327"/>
      <c r="P71" s="327"/>
      <c r="Q71" s="327"/>
      <c r="R71" s="328"/>
      <c r="T71" s="329" t="s">
        <v>137</v>
      </c>
      <c r="U71" s="330" t="s">
        <v>138</v>
      </c>
      <c r="V71" s="331">
        <v>0.1255</v>
      </c>
      <c r="W71" s="331">
        <f t="shared" si="11"/>
        <v>0.502</v>
      </c>
      <c r="X71" s="331">
        <v>0.0006327</v>
      </c>
      <c r="Y71" s="331">
        <f t="shared" si="12"/>
        <v>0.0025308</v>
      </c>
      <c r="Z71" s="331">
        <v>0</v>
      </c>
      <c r="AA71" s="332">
        <f t="shared" si="13"/>
        <v>0</v>
      </c>
      <c r="AR71" s="264" t="s">
        <v>139</v>
      </c>
      <c r="AT71" s="264" t="s">
        <v>134</v>
      </c>
      <c r="AU71" s="264" t="s">
        <v>63</v>
      </c>
      <c r="AY71" s="264" t="s">
        <v>132</v>
      </c>
      <c r="BE71" s="333">
        <f t="shared" si="14"/>
        <v>1144</v>
      </c>
      <c r="BF71" s="333">
        <f t="shared" si="15"/>
        <v>0</v>
      </c>
      <c r="BG71" s="333">
        <f t="shared" si="16"/>
        <v>0</v>
      </c>
      <c r="BH71" s="333">
        <f t="shared" si="17"/>
        <v>0</v>
      </c>
      <c r="BI71" s="333">
        <f t="shared" si="18"/>
        <v>0</v>
      </c>
      <c r="BJ71" s="264" t="s">
        <v>64</v>
      </c>
      <c r="BK71" s="333">
        <f t="shared" si="19"/>
        <v>1144</v>
      </c>
      <c r="BL71" s="264" t="s">
        <v>139</v>
      </c>
      <c r="BM71" s="264" t="s">
        <v>235</v>
      </c>
    </row>
    <row r="72" spans="2:65" s="243" customFormat="1" ht="25.5" customHeight="1">
      <c r="B72" s="321"/>
      <c r="C72" s="322" t="s">
        <v>236</v>
      </c>
      <c r="D72" s="322" t="s">
        <v>134</v>
      </c>
      <c r="E72" s="323" t="s">
        <v>237</v>
      </c>
      <c r="F72" s="324" t="s">
        <v>238</v>
      </c>
      <c r="G72" s="324"/>
      <c r="H72" s="324"/>
      <c r="I72" s="324"/>
      <c r="J72" s="325" t="s">
        <v>66</v>
      </c>
      <c r="K72" s="326">
        <v>64.536</v>
      </c>
      <c r="L72" s="327">
        <v>1.02</v>
      </c>
      <c r="M72" s="327"/>
      <c r="N72" s="327">
        <f t="shared" si="10"/>
        <v>65.83</v>
      </c>
      <c r="O72" s="327"/>
      <c r="P72" s="327"/>
      <c r="Q72" s="327"/>
      <c r="R72" s="328"/>
      <c r="T72" s="329" t="s">
        <v>137</v>
      </c>
      <c r="U72" s="330" t="s">
        <v>138</v>
      </c>
      <c r="V72" s="331">
        <v>0</v>
      </c>
      <c r="W72" s="331">
        <f t="shared" si="11"/>
        <v>0</v>
      </c>
      <c r="X72" s="331">
        <v>0</v>
      </c>
      <c r="Y72" s="331">
        <f t="shared" si="12"/>
        <v>0</v>
      </c>
      <c r="Z72" s="331">
        <v>0</v>
      </c>
      <c r="AA72" s="332">
        <f t="shared" si="13"/>
        <v>0</v>
      </c>
      <c r="AR72" s="264" t="s">
        <v>139</v>
      </c>
      <c r="AT72" s="264" t="s">
        <v>134</v>
      </c>
      <c r="AU72" s="264" t="s">
        <v>63</v>
      </c>
      <c r="AY72" s="264" t="s">
        <v>132</v>
      </c>
      <c r="BE72" s="333">
        <f t="shared" si="14"/>
        <v>65.83</v>
      </c>
      <c r="BF72" s="333">
        <f t="shared" si="15"/>
        <v>0</v>
      </c>
      <c r="BG72" s="333">
        <f t="shared" si="16"/>
        <v>0</v>
      </c>
      <c r="BH72" s="333">
        <f t="shared" si="17"/>
        <v>0</v>
      </c>
      <c r="BI72" s="333">
        <f t="shared" si="18"/>
        <v>0</v>
      </c>
      <c r="BJ72" s="264" t="s">
        <v>64</v>
      </c>
      <c r="BK72" s="333">
        <f t="shared" si="19"/>
        <v>65.83</v>
      </c>
      <c r="BL72" s="264" t="s">
        <v>139</v>
      </c>
      <c r="BM72" s="264" t="s">
        <v>239</v>
      </c>
    </row>
    <row r="73" spans="2:65" s="243" customFormat="1" ht="25.5" customHeight="1">
      <c r="B73" s="321"/>
      <c r="C73" s="322" t="s">
        <v>240</v>
      </c>
      <c r="D73" s="322" t="s">
        <v>134</v>
      </c>
      <c r="E73" s="323" t="s">
        <v>241</v>
      </c>
      <c r="F73" s="324" t="s">
        <v>242</v>
      </c>
      <c r="G73" s="324"/>
      <c r="H73" s="324"/>
      <c r="I73" s="324"/>
      <c r="J73" s="325" t="s">
        <v>66</v>
      </c>
      <c r="K73" s="326">
        <v>64.536</v>
      </c>
      <c r="L73" s="327">
        <v>0.64</v>
      </c>
      <c r="M73" s="327"/>
      <c r="N73" s="327">
        <f t="shared" si="10"/>
        <v>41.3</v>
      </c>
      <c r="O73" s="327"/>
      <c r="P73" s="327"/>
      <c r="Q73" s="327"/>
      <c r="R73" s="328"/>
      <c r="T73" s="329" t="s">
        <v>137</v>
      </c>
      <c r="U73" s="330" t="s">
        <v>138</v>
      </c>
      <c r="V73" s="331">
        <v>0</v>
      </c>
      <c r="W73" s="331">
        <f t="shared" si="11"/>
        <v>0</v>
      </c>
      <c r="X73" s="331">
        <v>0</v>
      </c>
      <c r="Y73" s="331">
        <f t="shared" si="12"/>
        <v>0</v>
      </c>
      <c r="Z73" s="331">
        <v>0</v>
      </c>
      <c r="AA73" s="332">
        <f t="shared" si="13"/>
        <v>0</v>
      </c>
      <c r="AR73" s="264" t="s">
        <v>139</v>
      </c>
      <c r="AT73" s="264" t="s">
        <v>134</v>
      </c>
      <c r="AU73" s="264" t="s">
        <v>63</v>
      </c>
      <c r="AY73" s="264" t="s">
        <v>132</v>
      </c>
      <c r="BE73" s="333">
        <f t="shared" si="14"/>
        <v>41.3</v>
      </c>
      <c r="BF73" s="333">
        <f t="shared" si="15"/>
        <v>0</v>
      </c>
      <c r="BG73" s="333">
        <f t="shared" si="16"/>
        <v>0</v>
      </c>
      <c r="BH73" s="333">
        <f t="shared" si="17"/>
        <v>0</v>
      </c>
      <c r="BI73" s="333">
        <f t="shared" si="18"/>
        <v>0</v>
      </c>
      <c r="BJ73" s="264" t="s">
        <v>64</v>
      </c>
      <c r="BK73" s="333">
        <f t="shared" si="19"/>
        <v>41.3</v>
      </c>
      <c r="BL73" s="264" t="s">
        <v>139</v>
      </c>
      <c r="BM73" s="264" t="s">
        <v>243</v>
      </c>
    </row>
    <row r="74" spans="2:63" s="311" customFormat="1" ht="29.25" customHeight="1">
      <c r="B74" s="306"/>
      <c r="C74" s="307"/>
      <c r="D74" s="318" t="s">
        <v>107</v>
      </c>
      <c r="E74" s="318"/>
      <c r="F74" s="318"/>
      <c r="G74" s="318"/>
      <c r="H74" s="318"/>
      <c r="I74" s="318"/>
      <c r="J74" s="318"/>
      <c r="K74" s="318"/>
      <c r="L74" s="326"/>
      <c r="M74" s="326"/>
      <c r="N74" s="342">
        <f>BK74</f>
        <v>4700.17</v>
      </c>
      <c r="O74" s="343"/>
      <c r="P74" s="343"/>
      <c r="Q74" s="343"/>
      <c r="R74" s="310"/>
      <c r="T74" s="312"/>
      <c r="U74" s="307"/>
      <c r="V74" s="307"/>
      <c r="W74" s="313">
        <f>SUM(W75:W86)</f>
        <v>3.702</v>
      </c>
      <c r="X74" s="307"/>
      <c r="Y74" s="313">
        <f>SUM(Y75:Y86)</f>
        <v>0.01608608</v>
      </c>
      <c r="Z74" s="307"/>
      <c r="AA74" s="314">
        <f>SUM(AA75:AA86)</f>
        <v>0.020800000000000003</v>
      </c>
      <c r="AD74" s="243"/>
      <c r="AR74" s="315" t="s">
        <v>63</v>
      </c>
      <c r="AT74" s="316" t="s">
        <v>130</v>
      </c>
      <c r="AU74" s="316" t="s">
        <v>64</v>
      </c>
      <c r="AY74" s="315" t="s">
        <v>132</v>
      </c>
      <c r="BK74" s="317">
        <f>SUM(BK75:BK86)</f>
        <v>4700.17</v>
      </c>
    </row>
    <row r="75" spans="2:65" s="243" customFormat="1" ht="25.5" customHeight="1">
      <c r="B75" s="321"/>
      <c r="C75" s="322" t="s">
        <v>244</v>
      </c>
      <c r="D75" s="322" t="s">
        <v>134</v>
      </c>
      <c r="E75" s="323" t="s">
        <v>245</v>
      </c>
      <c r="F75" s="324" t="s">
        <v>246</v>
      </c>
      <c r="G75" s="324"/>
      <c r="H75" s="324"/>
      <c r="I75" s="324"/>
      <c r="J75" s="325" t="s">
        <v>200</v>
      </c>
      <c r="K75" s="326">
        <v>1</v>
      </c>
      <c r="L75" s="326">
        <v>139.1</v>
      </c>
      <c r="M75" s="326"/>
      <c r="N75" s="327">
        <f aca="true" t="shared" si="20" ref="N75:N86">ROUND(L75*K75,2)</f>
        <v>139.1</v>
      </c>
      <c r="O75" s="327"/>
      <c r="P75" s="327"/>
      <c r="Q75" s="327"/>
      <c r="R75" s="328"/>
      <c r="T75" s="329" t="s">
        <v>137</v>
      </c>
      <c r="U75" s="330" t="s">
        <v>138</v>
      </c>
      <c r="V75" s="331">
        <v>0.362</v>
      </c>
      <c r="W75" s="331">
        <f aca="true" t="shared" si="21" ref="W75:W86">V75*K75</f>
        <v>0.362</v>
      </c>
      <c r="X75" s="331">
        <v>0</v>
      </c>
      <c r="Y75" s="331">
        <f aca="true" t="shared" si="22" ref="Y75:Y86">X75*K75</f>
        <v>0</v>
      </c>
      <c r="Z75" s="331">
        <v>0.01946</v>
      </c>
      <c r="AA75" s="332">
        <f aca="true" t="shared" si="23" ref="AA75:AA86">Z75*K75</f>
        <v>0.01946</v>
      </c>
      <c r="AR75" s="264" t="s">
        <v>139</v>
      </c>
      <c r="AT75" s="264" t="s">
        <v>134</v>
      </c>
      <c r="AU75" s="264" t="s">
        <v>63</v>
      </c>
      <c r="AY75" s="264" t="s">
        <v>132</v>
      </c>
      <c r="BE75" s="333">
        <f aca="true" t="shared" si="24" ref="BE75:BE86">IF(U75="základní",N75,0)</f>
        <v>139.1</v>
      </c>
      <c r="BF75" s="333">
        <f aca="true" t="shared" si="25" ref="BF75:BF86">IF(U75="snížená",N75,0)</f>
        <v>0</v>
      </c>
      <c r="BG75" s="333">
        <f aca="true" t="shared" si="26" ref="BG75:BG86">IF(U75="zákl. přenesená",N75,0)</f>
        <v>0</v>
      </c>
      <c r="BH75" s="333">
        <f aca="true" t="shared" si="27" ref="BH75:BH86">IF(U75="sníž. přenesená",N75,0)</f>
        <v>0</v>
      </c>
      <c r="BI75" s="333">
        <f aca="true" t="shared" si="28" ref="BI75:BI86">IF(U75="nulová",N75,0)</f>
        <v>0</v>
      </c>
      <c r="BJ75" s="264" t="s">
        <v>64</v>
      </c>
      <c r="BK75" s="333">
        <f aca="true" t="shared" si="29" ref="BK75:BK86">ROUND(L75*K75,2)</f>
        <v>139.1</v>
      </c>
      <c r="BL75" s="264" t="s">
        <v>139</v>
      </c>
      <c r="BM75" s="264" t="s">
        <v>247</v>
      </c>
    </row>
    <row r="76" spans="2:65" s="243" customFormat="1" ht="25.5" customHeight="1">
      <c r="B76" s="321"/>
      <c r="C76" s="322" t="s">
        <v>248</v>
      </c>
      <c r="D76" s="322" t="s">
        <v>134</v>
      </c>
      <c r="E76" s="323" t="s">
        <v>249</v>
      </c>
      <c r="F76" s="324" t="s">
        <v>250</v>
      </c>
      <c r="G76" s="324"/>
      <c r="H76" s="324"/>
      <c r="I76" s="324"/>
      <c r="J76" s="325" t="s">
        <v>200</v>
      </c>
      <c r="K76" s="326">
        <v>2</v>
      </c>
      <c r="L76" s="326">
        <v>757.9</v>
      </c>
      <c r="M76" s="326"/>
      <c r="N76" s="327">
        <f t="shared" si="20"/>
        <v>1515.8</v>
      </c>
      <c r="O76" s="327"/>
      <c r="P76" s="327"/>
      <c r="Q76" s="327"/>
      <c r="R76" s="328"/>
      <c r="T76" s="329" t="s">
        <v>137</v>
      </c>
      <c r="U76" s="330" t="s">
        <v>138</v>
      </c>
      <c r="V76" s="331">
        <v>1.1</v>
      </c>
      <c r="W76" s="331">
        <f t="shared" si="21"/>
        <v>2.2</v>
      </c>
      <c r="X76" s="331">
        <v>0.00099804</v>
      </c>
      <c r="Y76" s="331">
        <f t="shared" si="22"/>
        <v>0.00199608</v>
      </c>
      <c r="Z76" s="331">
        <v>0</v>
      </c>
      <c r="AA76" s="332">
        <f t="shared" si="23"/>
        <v>0</v>
      </c>
      <c r="AR76" s="264" t="s">
        <v>139</v>
      </c>
      <c r="AT76" s="264" t="s">
        <v>134</v>
      </c>
      <c r="AU76" s="264" t="s">
        <v>63</v>
      </c>
      <c r="AY76" s="264" t="s">
        <v>132</v>
      </c>
      <c r="BE76" s="333">
        <f t="shared" si="24"/>
        <v>1515.8</v>
      </c>
      <c r="BF76" s="333">
        <f t="shared" si="25"/>
        <v>0</v>
      </c>
      <c r="BG76" s="333">
        <f t="shared" si="26"/>
        <v>0</v>
      </c>
      <c r="BH76" s="333">
        <f t="shared" si="27"/>
        <v>0</v>
      </c>
      <c r="BI76" s="333">
        <f t="shared" si="28"/>
        <v>0</v>
      </c>
      <c r="BJ76" s="264" t="s">
        <v>64</v>
      </c>
      <c r="BK76" s="333">
        <f t="shared" si="29"/>
        <v>1515.8</v>
      </c>
      <c r="BL76" s="264" t="s">
        <v>139</v>
      </c>
      <c r="BM76" s="264" t="s">
        <v>251</v>
      </c>
    </row>
    <row r="77" spans="2:65" s="243" customFormat="1" ht="25.5" customHeight="1">
      <c r="B77" s="321"/>
      <c r="C77" s="334" t="s">
        <v>252</v>
      </c>
      <c r="D77" s="334" t="s">
        <v>142</v>
      </c>
      <c r="E77" s="335" t="s">
        <v>253</v>
      </c>
      <c r="F77" s="336" t="s">
        <v>254</v>
      </c>
      <c r="G77" s="336"/>
      <c r="H77" s="336"/>
      <c r="I77" s="336"/>
      <c r="J77" s="337" t="s">
        <v>149</v>
      </c>
      <c r="K77" s="338">
        <v>1</v>
      </c>
      <c r="L77" s="326">
        <v>1050.4</v>
      </c>
      <c r="M77" s="326"/>
      <c r="N77" s="339">
        <f t="shared" si="20"/>
        <v>1050.4</v>
      </c>
      <c r="O77" s="327"/>
      <c r="P77" s="327"/>
      <c r="Q77" s="327"/>
      <c r="R77" s="328"/>
      <c r="T77" s="329" t="s">
        <v>137</v>
      </c>
      <c r="U77" s="330" t="s">
        <v>138</v>
      </c>
      <c r="V77" s="331">
        <v>0</v>
      </c>
      <c r="W77" s="331">
        <f t="shared" si="21"/>
        <v>0</v>
      </c>
      <c r="X77" s="331">
        <v>0.012</v>
      </c>
      <c r="Y77" s="331">
        <f t="shared" si="22"/>
        <v>0.012</v>
      </c>
      <c r="Z77" s="331">
        <v>0</v>
      </c>
      <c r="AA77" s="332">
        <f t="shared" si="23"/>
        <v>0</v>
      </c>
      <c r="AR77" s="264" t="s">
        <v>145</v>
      </c>
      <c r="AT77" s="264" t="s">
        <v>142</v>
      </c>
      <c r="AU77" s="264" t="s">
        <v>63</v>
      </c>
      <c r="AY77" s="264" t="s">
        <v>132</v>
      </c>
      <c r="BE77" s="333">
        <f t="shared" si="24"/>
        <v>1050.4</v>
      </c>
      <c r="BF77" s="333">
        <f t="shared" si="25"/>
        <v>0</v>
      </c>
      <c r="BG77" s="333">
        <f t="shared" si="26"/>
        <v>0</v>
      </c>
      <c r="BH77" s="333">
        <f t="shared" si="27"/>
        <v>0</v>
      </c>
      <c r="BI77" s="333">
        <f t="shared" si="28"/>
        <v>0</v>
      </c>
      <c r="BJ77" s="264" t="s">
        <v>64</v>
      </c>
      <c r="BK77" s="333">
        <f t="shared" si="29"/>
        <v>1050.4</v>
      </c>
      <c r="BL77" s="264" t="s">
        <v>139</v>
      </c>
      <c r="BM77" s="264" t="s">
        <v>255</v>
      </c>
    </row>
    <row r="78" spans="2:65" s="243" customFormat="1" ht="16.5" customHeight="1">
      <c r="B78" s="321"/>
      <c r="C78" s="322" t="s">
        <v>256</v>
      </c>
      <c r="D78" s="322" t="s">
        <v>134</v>
      </c>
      <c r="E78" s="323" t="s">
        <v>257</v>
      </c>
      <c r="F78" s="324" t="s">
        <v>258</v>
      </c>
      <c r="G78" s="324"/>
      <c r="H78" s="324"/>
      <c r="I78" s="324"/>
      <c r="J78" s="325" t="s">
        <v>149</v>
      </c>
      <c r="K78" s="326">
        <v>1</v>
      </c>
      <c r="L78" s="326">
        <v>43.94</v>
      </c>
      <c r="M78" s="326"/>
      <c r="N78" s="327">
        <f t="shared" si="20"/>
        <v>43.94</v>
      </c>
      <c r="O78" s="327"/>
      <c r="P78" s="327"/>
      <c r="Q78" s="327"/>
      <c r="R78" s="328"/>
      <c r="T78" s="329" t="s">
        <v>137</v>
      </c>
      <c r="U78" s="330" t="s">
        <v>138</v>
      </c>
      <c r="V78" s="331">
        <v>0.114</v>
      </c>
      <c r="W78" s="331">
        <f t="shared" si="21"/>
        <v>0.114</v>
      </c>
      <c r="X78" s="331">
        <v>0</v>
      </c>
      <c r="Y78" s="331">
        <f t="shared" si="22"/>
        <v>0</v>
      </c>
      <c r="Z78" s="331">
        <v>0.00049</v>
      </c>
      <c r="AA78" s="332">
        <f t="shared" si="23"/>
        <v>0.00049</v>
      </c>
      <c r="AR78" s="264" t="s">
        <v>139</v>
      </c>
      <c r="AT78" s="264" t="s">
        <v>134</v>
      </c>
      <c r="AU78" s="264" t="s">
        <v>63</v>
      </c>
      <c r="AY78" s="264" t="s">
        <v>132</v>
      </c>
      <c r="BE78" s="333">
        <f t="shared" si="24"/>
        <v>43.94</v>
      </c>
      <c r="BF78" s="333">
        <f t="shared" si="25"/>
        <v>0</v>
      </c>
      <c r="BG78" s="333">
        <f t="shared" si="26"/>
        <v>0</v>
      </c>
      <c r="BH78" s="333">
        <f t="shared" si="27"/>
        <v>0</v>
      </c>
      <c r="BI78" s="333">
        <f t="shared" si="28"/>
        <v>0</v>
      </c>
      <c r="BJ78" s="264" t="s">
        <v>64</v>
      </c>
      <c r="BK78" s="333">
        <f t="shared" si="29"/>
        <v>43.94</v>
      </c>
      <c r="BL78" s="264" t="s">
        <v>139</v>
      </c>
      <c r="BM78" s="264" t="s">
        <v>259</v>
      </c>
    </row>
    <row r="79" spans="2:65" s="243" customFormat="1" ht="16.5" customHeight="1">
      <c r="B79" s="321"/>
      <c r="C79" s="322" t="s">
        <v>145</v>
      </c>
      <c r="D79" s="322" t="s">
        <v>134</v>
      </c>
      <c r="E79" s="323" t="s">
        <v>260</v>
      </c>
      <c r="F79" s="324" t="s">
        <v>261</v>
      </c>
      <c r="G79" s="324"/>
      <c r="H79" s="324"/>
      <c r="I79" s="324"/>
      <c r="J79" s="325" t="s">
        <v>200</v>
      </c>
      <c r="K79" s="326">
        <v>3</v>
      </c>
      <c r="L79" s="326">
        <v>139.1</v>
      </c>
      <c r="M79" s="326"/>
      <c r="N79" s="327">
        <f t="shared" si="20"/>
        <v>417.3</v>
      </c>
      <c r="O79" s="327"/>
      <c r="P79" s="327"/>
      <c r="Q79" s="327"/>
      <c r="R79" s="328"/>
      <c r="T79" s="329" t="s">
        <v>137</v>
      </c>
      <c r="U79" s="330" t="s">
        <v>138</v>
      </c>
      <c r="V79" s="331">
        <v>0.176</v>
      </c>
      <c r="W79" s="331">
        <f t="shared" si="21"/>
        <v>0.528</v>
      </c>
      <c r="X79" s="331">
        <v>9E-05</v>
      </c>
      <c r="Y79" s="331">
        <f t="shared" si="22"/>
        <v>0.00027</v>
      </c>
      <c r="Z79" s="331">
        <v>0</v>
      </c>
      <c r="AA79" s="332">
        <f t="shared" si="23"/>
        <v>0</v>
      </c>
      <c r="AR79" s="264" t="s">
        <v>139</v>
      </c>
      <c r="AT79" s="264" t="s">
        <v>134</v>
      </c>
      <c r="AU79" s="264" t="s">
        <v>63</v>
      </c>
      <c r="AY79" s="264" t="s">
        <v>132</v>
      </c>
      <c r="BE79" s="333">
        <f t="shared" si="24"/>
        <v>417.3</v>
      </c>
      <c r="BF79" s="333">
        <f t="shared" si="25"/>
        <v>0</v>
      </c>
      <c r="BG79" s="333">
        <f t="shared" si="26"/>
        <v>0</v>
      </c>
      <c r="BH79" s="333">
        <f t="shared" si="27"/>
        <v>0</v>
      </c>
      <c r="BI79" s="333">
        <f t="shared" si="28"/>
        <v>0</v>
      </c>
      <c r="BJ79" s="264" t="s">
        <v>64</v>
      </c>
      <c r="BK79" s="333">
        <f t="shared" si="29"/>
        <v>417.3</v>
      </c>
      <c r="BL79" s="264" t="s">
        <v>139</v>
      </c>
      <c r="BM79" s="264" t="s">
        <v>262</v>
      </c>
    </row>
    <row r="80" spans="2:65" s="243" customFormat="1" ht="25.5" customHeight="1">
      <c r="B80" s="321"/>
      <c r="C80" s="334" t="s">
        <v>263</v>
      </c>
      <c r="D80" s="334" t="s">
        <v>142</v>
      </c>
      <c r="E80" s="335" t="s">
        <v>264</v>
      </c>
      <c r="F80" s="336" t="s">
        <v>265</v>
      </c>
      <c r="G80" s="336"/>
      <c r="H80" s="336"/>
      <c r="I80" s="336"/>
      <c r="J80" s="337" t="s">
        <v>149</v>
      </c>
      <c r="K80" s="338">
        <v>1</v>
      </c>
      <c r="L80" s="326">
        <v>482.04</v>
      </c>
      <c r="M80" s="326"/>
      <c r="N80" s="339">
        <f t="shared" si="20"/>
        <v>482.04</v>
      </c>
      <c r="O80" s="327"/>
      <c r="P80" s="327"/>
      <c r="Q80" s="327"/>
      <c r="R80" s="328"/>
      <c r="T80" s="329" t="s">
        <v>137</v>
      </c>
      <c r="U80" s="330" t="s">
        <v>138</v>
      </c>
      <c r="V80" s="331">
        <v>0</v>
      </c>
      <c r="W80" s="331">
        <f t="shared" si="21"/>
        <v>0</v>
      </c>
      <c r="X80" s="331">
        <v>0.0013</v>
      </c>
      <c r="Y80" s="331">
        <f t="shared" si="22"/>
        <v>0.0013</v>
      </c>
      <c r="Z80" s="331">
        <v>0</v>
      </c>
      <c r="AA80" s="332">
        <f t="shared" si="23"/>
        <v>0</v>
      </c>
      <c r="AR80" s="264" t="s">
        <v>145</v>
      </c>
      <c r="AT80" s="264" t="s">
        <v>142</v>
      </c>
      <c r="AU80" s="264" t="s">
        <v>63</v>
      </c>
      <c r="AY80" s="264" t="s">
        <v>132</v>
      </c>
      <c r="BE80" s="333">
        <f t="shared" si="24"/>
        <v>482.04</v>
      </c>
      <c r="BF80" s="333">
        <f t="shared" si="25"/>
        <v>0</v>
      </c>
      <c r="BG80" s="333">
        <f t="shared" si="26"/>
        <v>0</v>
      </c>
      <c r="BH80" s="333">
        <f t="shared" si="27"/>
        <v>0</v>
      </c>
      <c r="BI80" s="333">
        <f t="shared" si="28"/>
        <v>0</v>
      </c>
      <c r="BJ80" s="264" t="s">
        <v>64</v>
      </c>
      <c r="BK80" s="333">
        <f t="shared" si="29"/>
        <v>482.04</v>
      </c>
      <c r="BL80" s="264" t="s">
        <v>139</v>
      </c>
      <c r="BM80" s="264" t="s">
        <v>266</v>
      </c>
    </row>
    <row r="81" spans="2:65" s="243" customFormat="1" ht="25.5" customHeight="1">
      <c r="B81" s="321"/>
      <c r="C81" s="322" t="s">
        <v>267</v>
      </c>
      <c r="D81" s="322" t="s">
        <v>134</v>
      </c>
      <c r="E81" s="323" t="s">
        <v>268</v>
      </c>
      <c r="F81" s="324" t="s">
        <v>269</v>
      </c>
      <c r="G81" s="324"/>
      <c r="H81" s="324"/>
      <c r="I81" s="324"/>
      <c r="J81" s="325" t="s">
        <v>149</v>
      </c>
      <c r="K81" s="326">
        <v>2</v>
      </c>
      <c r="L81" s="326">
        <v>113.36000000000001</v>
      </c>
      <c r="M81" s="326"/>
      <c r="N81" s="327">
        <f t="shared" si="20"/>
        <v>226.72</v>
      </c>
      <c r="O81" s="327"/>
      <c r="P81" s="327"/>
      <c r="Q81" s="327"/>
      <c r="R81" s="328"/>
      <c r="T81" s="329" t="s">
        <v>137</v>
      </c>
      <c r="U81" s="330" t="s">
        <v>138</v>
      </c>
      <c r="V81" s="331">
        <v>0.23</v>
      </c>
      <c r="W81" s="331">
        <f t="shared" si="21"/>
        <v>0.46</v>
      </c>
      <c r="X81" s="331">
        <v>6E-05</v>
      </c>
      <c r="Y81" s="331">
        <f t="shared" si="22"/>
        <v>0.00012</v>
      </c>
      <c r="Z81" s="331">
        <v>0</v>
      </c>
      <c r="AA81" s="332">
        <f t="shared" si="23"/>
        <v>0</v>
      </c>
      <c r="AR81" s="264" t="s">
        <v>139</v>
      </c>
      <c r="AT81" s="264" t="s">
        <v>134</v>
      </c>
      <c r="AU81" s="264" t="s">
        <v>63</v>
      </c>
      <c r="AY81" s="264" t="s">
        <v>132</v>
      </c>
      <c r="BE81" s="333">
        <f t="shared" si="24"/>
        <v>226.72</v>
      </c>
      <c r="BF81" s="333">
        <f t="shared" si="25"/>
        <v>0</v>
      </c>
      <c r="BG81" s="333">
        <f t="shared" si="26"/>
        <v>0</v>
      </c>
      <c r="BH81" s="333">
        <f t="shared" si="27"/>
        <v>0</v>
      </c>
      <c r="BI81" s="333">
        <f t="shared" si="28"/>
        <v>0</v>
      </c>
      <c r="BJ81" s="264" t="s">
        <v>64</v>
      </c>
      <c r="BK81" s="333">
        <f t="shared" si="29"/>
        <v>226.72</v>
      </c>
      <c r="BL81" s="264" t="s">
        <v>139</v>
      </c>
      <c r="BM81" s="264" t="s">
        <v>270</v>
      </c>
    </row>
    <row r="82" spans="2:65" s="243" customFormat="1" ht="16.5" customHeight="1">
      <c r="B82" s="321"/>
      <c r="C82" s="334" t="s">
        <v>271</v>
      </c>
      <c r="D82" s="334" t="s">
        <v>142</v>
      </c>
      <c r="E82" s="335" t="s">
        <v>272</v>
      </c>
      <c r="F82" s="336" t="s">
        <v>273</v>
      </c>
      <c r="G82" s="336"/>
      <c r="H82" s="336"/>
      <c r="I82" s="336"/>
      <c r="J82" s="337" t="s">
        <v>149</v>
      </c>
      <c r="K82" s="338">
        <v>2</v>
      </c>
      <c r="L82" s="326">
        <v>366.86</v>
      </c>
      <c r="M82" s="326"/>
      <c r="N82" s="339">
        <f t="shared" si="20"/>
        <v>733.72</v>
      </c>
      <c r="O82" s="327"/>
      <c r="P82" s="327"/>
      <c r="Q82" s="327"/>
      <c r="R82" s="328"/>
      <c r="T82" s="329" t="s">
        <v>137</v>
      </c>
      <c r="U82" s="330" t="s">
        <v>138</v>
      </c>
      <c r="V82" s="331">
        <v>0</v>
      </c>
      <c r="W82" s="331">
        <f t="shared" si="21"/>
        <v>0</v>
      </c>
      <c r="X82" s="331">
        <v>0.0002</v>
      </c>
      <c r="Y82" s="331">
        <f t="shared" si="22"/>
        <v>0.0004</v>
      </c>
      <c r="Z82" s="331">
        <v>0</v>
      </c>
      <c r="AA82" s="332">
        <f t="shared" si="23"/>
        <v>0</v>
      </c>
      <c r="AR82" s="264" t="s">
        <v>145</v>
      </c>
      <c r="AT82" s="264" t="s">
        <v>142</v>
      </c>
      <c r="AU82" s="264" t="s">
        <v>63</v>
      </c>
      <c r="AY82" s="264" t="s">
        <v>132</v>
      </c>
      <c r="BE82" s="333">
        <f t="shared" si="24"/>
        <v>733.72</v>
      </c>
      <c r="BF82" s="333">
        <f t="shared" si="25"/>
        <v>0</v>
      </c>
      <c r="BG82" s="333">
        <f t="shared" si="26"/>
        <v>0</v>
      </c>
      <c r="BH82" s="333">
        <f t="shared" si="27"/>
        <v>0</v>
      </c>
      <c r="BI82" s="333">
        <f t="shared" si="28"/>
        <v>0</v>
      </c>
      <c r="BJ82" s="264" t="s">
        <v>64</v>
      </c>
      <c r="BK82" s="333">
        <f t="shared" si="29"/>
        <v>733.72</v>
      </c>
      <c r="BL82" s="264" t="s">
        <v>139</v>
      </c>
      <c r="BM82" s="264" t="s">
        <v>274</v>
      </c>
    </row>
    <row r="83" spans="2:65" s="243" customFormat="1" ht="16.5" customHeight="1">
      <c r="B83" s="321"/>
      <c r="C83" s="322" t="s">
        <v>275</v>
      </c>
      <c r="D83" s="322" t="s">
        <v>134</v>
      </c>
      <c r="E83" s="323" t="s">
        <v>276</v>
      </c>
      <c r="F83" s="324" t="s">
        <v>277</v>
      </c>
      <c r="G83" s="324"/>
      <c r="H83" s="324"/>
      <c r="I83" s="324"/>
      <c r="J83" s="325" t="s">
        <v>149</v>
      </c>
      <c r="K83" s="326">
        <v>1</v>
      </c>
      <c r="L83" s="326">
        <v>29.380000000000003</v>
      </c>
      <c r="M83" s="326"/>
      <c r="N83" s="327">
        <f t="shared" si="20"/>
        <v>29.38</v>
      </c>
      <c r="O83" s="327"/>
      <c r="P83" s="327"/>
      <c r="Q83" s="327"/>
      <c r="R83" s="328"/>
      <c r="T83" s="329" t="s">
        <v>137</v>
      </c>
      <c r="U83" s="330" t="s">
        <v>138</v>
      </c>
      <c r="V83" s="331">
        <v>0.038</v>
      </c>
      <c r="W83" s="331">
        <f t="shared" si="21"/>
        <v>0.038</v>
      </c>
      <c r="X83" s="331">
        <v>0</v>
      </c>
      <c r="Y83" s="331">
        <f t="shared" si="22"/>
        <v>0</v>
      </c>
      <c r="Z83" s="331">
        <v>0.00085</v>
      </c>
      <c r="AA83" s="332">
        <f t="shared" si="23"/>
        <v>0.00085</v>
      </c>
      <c r="AR83" s="264" t="s">
        <v>139</v>
      </c>
      <c r="AT83" s="264" t="s">
        <v>134</v>
      </c>
      <c r="AU83" s="264" t="s">
        <v>63</v>
      </c>
      <c r="AY83" s="264" t="s">
        <v>132</v>
      </c>
      <c r="BE83" s="333">
        <f t="shared" si="24"/>
        <v>29.38</v>
      </c>
      <c r="BF83" s="333">
        <f t="shared" si="25"/>
        <v>0</v>
      </c>
      <c r="BG83" s="333">
        <f t="shared" si="26"/>
        <v>0</v>
      </c>
      <c r="BH83" s="333">
        <f t="shared" si="27"/>
        <v>0</v>
      </c>
      <c r="BI83" s="333">
        <f t="shared" si="28"/>
        <v>0</v>
      </c>
      <c r="BJ83" s="264" t="s">
        <v>64</v>
      </c>
      <c r="BK83" s="333">
        <f t="shared" si="29"/>
        <v>29.38</v>
      </c>
      <c r="BL83" s="264" t="s">
        <v>139</v>
      </c>
      <c r="BM83" s="264" t="s">
        <v>278</v>
      </c>
    </row>
    <row r="84" spans="2:65" s="243" customFormat="1" ht="25.5" customHeight="1">
      <c r="B84" s="321"/>
      <c r="C84" s="322" t="s">
        <v>279</v>
      </c>
      <c r="D84" s="322" t="s">
        <v>134</v>
      </c>
      <c r="E84" s="323" t="s">
        <v>280</v>
      </c>
      <c r="F84" s="324" t="s">
        <v>281</v>
      </c>
      <c r="G84" s="324"/>
      <c r="H84" s="324"/>
      <c r="I84" s="324"/>
      <c r="J84" s="325" t="s">
        <v>66</v>
      </c>
      <c r="K84" s="326">
        <v>49.813</v>
      </c>
      <c r="L84" s="327">
        <v>0.21</v>
      </c>
      <c r="M84" s="327"/>
      <c r="N84" s="327">
        <f t="shared" si="20"/>
        <v>10.46</v>
      </c>
      <c r="O84" s="327"/>
      <c r="P84" s="327"/>
      <c r="Q84" s="327"/>
      <c r="R84" s="328"/>
      <c r="T84" s="329" t="s">
        <v>137</v>
      </c>
      <c r="U84" s="330" t="s">
        <v>138</v>
      </c>
      <c r="V84" s="331">
        <v>0</v>
      </c>
      <c r="W84" s="331">
        <f t="shared" si="21"/>
        <v>0</v>
      </c>
      <c r="X84" s="331">
        <v>0</v>
      </c>
      <c r="Y84" s="331">
        <f t="shared" si="22"/>
        <v>0</v>
      </c>
      <c r="Z84" s="331">
        <v>0</v>
      </c>
      <c r="AA84" s="332">
        <f t="shared" si="23"/>
        <v>0</v>
      </c>
      <c r="AR84" s="264" t="s">
        <v>139</v>
      </c>
      <c r="AT84" s="264" t="s">
        <v>134</v>
      </c>
      <c r="AU84" s="264" t="s">
        <v>63</v>
      </c>
      <c r="AY84" s="264" t="s">
        <v>132</v>
      </c>
      <c r="BE84" s="333">
        <f t="shared" si="24"/>
        <v>10.46</v>
      </c>
      <c r="BF84" s="333">
        <f t="shared" si="25"/>
        <v>0</v>
      </c>
      <c r="BG84" s="333">
        <f t="shared" si="26"/>
        <v>0</v>
      </c>
      <c r="BH84" s="333">
        <f t="shared" si="27"/>
        <v>0</v>
      </c>
      <c r="BI84" s="333">
        <f t="shared" si="28"/>
        <v>0</v>
      </c>
      <c r="BJ84" s="264" t="s">
        <v>64</v>
      </c>
      <c r="BK84" s="333">
        <f t="shared" si="29"/>
        <v>10.46</v>
      </c>
      <c r="BL84" s="264" t="s">
        <v>139</v>
      </c>
      <c r="BM84" s="264" t="s">
        <v>282</v>
      </c>
    </row>
    <row r="85" spans="2:65" s="243" customFormat="1" ht="25.5" customHeight="1">
      <c r="B85" s="321"/>
      <c r="C85" s="322" t="s">
        <v>283</v>
      </c>
      <c r="D85" s="322" t="s">
        <v>134</v>
      </c>
      <c r="E85" s="323" t="s">
        <v>284</v>
      </c>
      <c r="F85" s="324" t="s">
        <v>285</v>
      </c>
      <c r="G85" s="324"/>
      <c r="H85" s="324"/>
      <c r="I85" s="324"/>
      <c r="J85" s="325" t="s">
        <v>66</v>
      </c>
      <c r="K85" s="326">
        <v>49.813</v>
      </c>
      <c r="L85" s="327">
        <v>0.72</v>
      </c>
      <c r="M85" s="327"/>
      <c r="N85" s="327">
        <f t="shared" si="20"/>
        <v>35.87</v>
      </c>
      <c r="O85" s="327"/>
      <c r="P85" s="327"/>
      <c r="Q85" s="327"/>
      <c r="R85" s="328"/>
      <c r="T85" s="329" t="s">
        <v>137</v>
      </c>
      <c r="U85" s="330" t="s">
        <v>138</v>
      </c>
      <c r="V85" s="331">
        <v>0</v>
      </c>
      <c r="W85" s="331">
        <f t="shared" si="21"/>
        <v>0</v>
      </c>
      <c r="X85" s="331">
        <v>0</v>
      </c>
      <c r="Y85" s="331">
        <f t="shared" si="22"/>
        <v>0</v>
      </c>
      <c r="Z85" s="331">
        <v>0</v>
      </c>
      <c r="AA85" s="332">
        <f t="shared" si="23"/>
        <v>0</v>
      </c>
      <c r="AR85" s="264" t="s">
        <v>139</v>
      </c>
      <c r="AT85" s="264" t="s">
        <v>134</v>
      </c>
      <c r="AU85" s="264" t="s">
        <v>63</v>
      </c>
      <c r="AY85" s="264" t="s">
        <v>132</v>
      </c>
      <c r="BE85" s="333">
        <f t="shared" si="24"/>
        <v>35.87</v>
      </c>
      <c r="BF85" s="333">
        <f t="shared" si="25"/>
        <v>0</v>
      </c>
      <c r="BG85" s="333">
        <f t="shared" si="26"/>
        <v>0</v>
      </c>
      <c r="BH85" s="333">
        <f t="shared" si="27"/>
        <v>0</v>
      </c>
      <c r="BI85" s="333">
        <f t="shared" si="28"/>
        <v>0</v>
      </c>
      <c r="BJ85" s="264" t="s">
        <v>64</v>
      </c>
      <c r="BK85" s="333">
        <f t="shared" si="29"/>
        <v>35.87</v>
      </c>
      <c r="BL85" s="264" t="s">
        <v>139</v>
      </c>
      <c r="BM85" s="264" t="s">
        <v>286</v>
      </c>
    </row>
    <row r="86" spans="2:65" s="243" customFormat="1" ht="25.5" customHeight="1">
      <c r="B86" s="321"/>
      <c r="C86" s="322" t="s">
        <v>287</v>
      </c>
      <c r="D86" s="322" t="s">
        <v>134</v>
      </c>
      <c r="E86" s="323" t="s">
        <v>288</v>
      </c>
      <c r="F86" s="324" t="s">
        <v>289</v>
      </c>
      <c r="G86" s="324"/>
      <c r="H86" s="324"/>
      <c r="I86" s="324"/>
      <c r="J86" s="325" t="s">
        <v>66</v>
      </c>
      <c r="K86" s="326">
        <v>49.813</v>
      </c>
      <c r="L86" s="327">
        <v>0.31</v>
      </c>
      <c r="M86" s="327"/>
      <c r="N86" s="327">
        <f t="shared" si="20"/>
        <v>15.44</v>
      </c>
      <c r="O86" s="327"/>
      <c r="P86" s="327"/>
      <c r="Q86" s="327"/>
      <c r="R86" s="328"/>
      <c r="T86" s="329" t="s">
        <v>137</v>
      </c>
      <c r="U86" s="330" t="s">
        <v>138</v>
      </c>
      <c r="V86" s="331">
        <v>0</v>
      </c>
      <c r="W86" s="331">
        <f t="shared" si="21"/>
        <v>0</v>
      </c>
      <c r="X86" s="331">
        <v>0</v>
      </c>
      <c r="Y86" s="331">
        <f t="shared" si="22"/>
        <v>0</v>
      </c>
      <c r="Z86" s="331">
        <v>0</v>
      </c>
      <c r="AA86" s="332">
        <f t="shared" si="23"/>
        <v>0</v>
      </c>
      <c r="AR86" s="264" t="s">
        <v>139</v>
      </c>
      <c r="AT86" s="264" t="s">
        <v>134</v>
      </c>
      <c r="AU86" s="264" t="s">
        <v>63</v>
      </c>
      <c r="AY86" s="264" t="s">
        <v>132</v>
      </c>
      <c r="BE86" s="333">
        <f t="shared" si="24"/>
        <v>15.44</v>
      </c>
      <c r="BF86" s="333">
        <f t="shared" si="25"/>
        <v>0</v>
      </c>
      <c r="BG86" s="333">
        <f t="shared" si="26"/>
        <v>0</v>
      </c>
      <c r="BH86" s="333">
        <f t="shared" si="27"/>
        <v>0</v>
      </c>
      <c r="BI86" s="333">
        <f t="shared" si="28"/>
        <v>0</v>
      </c>
      <c r="BJ86" s="264" t="s">
        <v>64</v>
      </c>
      <c r="BK86" s="333">
        <f t="shared" si="29"/>
        <v>15.44</v>
      </c>
      <c r="BL86" s="264" t="s">
        <v>139</v>
      </c>
      <c r="BM86" s="264" t="s">
        <v>290</v>
      </c>
    </row>
    <row r="87" spans="2:63" s="311" customFormat="1" ht="29.25" customHeight="1">
      <c r="B87" s="306"/>
      <c r="C87" s="307"/>
      <c r="D87" s="318" t="s">
        <v>108</v>
      </c>
      <c r="E87" s="318"/>
      <c r="F87" s="318"/>
      <c r="G87" s="318"/>
      <c r="H87" s="318"/>
      <c r="I87" s="318"/>
      <c r="J87" s="318"/>
      <c r="K87" s="318"/>
      <c r="L87" s="326"/>
      <c r="M87" s="326"/>
      <c r="N87" s="342">
        <f>BK87</f>
        <v>407.55</v>
      </c>
      <c r="O87" s="343"/>
      <c r="P87" s="343"/>
      <c r="Q87" s="343"/>
      <c r="R87" s="310"/>
      <c r="T87" s="312"/>
      <c r="U87" s="307"/>
      <c r="V87" s="307"/>
      <c r="W87" s="313">
        <f>SUM(W88:W89)</f>
        <v>0.66</v>
      </c>
      <c r="X87" s="307"/>
      <c r="Y87" s="313">
        <f>SUM(Y88:Y89)</f>
        <v>0.000115</v>
      </c>
      <c r="Z87" s="307"/>
      <c r="AA87" s="314">
        <f>SUM(AA88:AA89)</f>
        <v>0.00265</v>
      </c>
      <c r="AD87" s="243"/>
      <c r="AR87" s="315" t="s">
        <v>63</v>
      </c>
      <c r="AT87" s="316" t="s">
        <v>130</v>
      </c>
      <c r="AU87" s="316" t="s">
        <v>64</v>
      </c>
      <c r="AY87" s="315" t="s">
        <v>132</v>
      </c>
      <c r="BK87" s="317">
        <f>SUM(BK88:BK89)</f>
        <v>407.55</v>
      </c>
    </row>
    <row r="88" spans="2:65" s="243" customFormat="1" ht="25.5" customHeight="1">
      <c r="B88" s="321"/>
      <c r="C88" s="322" t="s">
        <v>291</v>
      </c>
      <c r="D88" s="322" t="s">
        <v>134</v>
      </c>
      <c r="E88" s="323" t="s">
        <v>292</v>
      </c>
      <c r="F88" s="324" t="s">
        <v>293</v>
      </c>
      <c r="G88" s="324"/>
      <c r="H88" s="324"/>
      <c r="I88" s="324"/>
      <c r="J88" s="325" t="s">
        <v>57</v>
      </c>
      <c r="K88" s="326">
        <v>2.5</v>
      </c>
      <c r="L88" s="326">
        <v>42.38</v>
      </c>
      <c r="M88" s="326"/>
      <c r="N88" s="327">
        <f>ROUND(L88*K88,2)</f>
        <v>105.95</v>
      </c>
      <c r="O88" s="327"/>
      <c r="P88" s="327"/>
      <c r="Q88" s="327"/>
      <c r="R88" s="328"/>
      <c r="T88" s="329" t="s">
        <v>137</v>
      </c>
      <c r="U88" s="330" t="s">
        <v>138</v>
      </c>
      <c r="V88" s="331">
        <v>0.08</v>
      </c>
      <c r="W88" s="331">
        <f>V88*K88</f>
        <v>0.2</v>
      </c>
      <c r="X88" s="331">
        <v>3E-05</v>
      </c>
      <c r="Y88" s="331">
        <f>X88*K88</f>
        <v>7.500000000000001E-05</v>
      </c>
      <c r="Z88" s="331">
        <v>0.00106</v>
      </c>
      <c r="AA88" s="332">
        <f>Z88*K88</f>
        <v>0.00265</v>
      </c>
      <c r="AR88" s="264" t="s">
        <v>139</v>
      </c>
      <c r="AT88" s="264" t="s">
        <v>134</v>
      </c>
      <c r="AU88" s="264" t="s">
        <v>63</v>
      </c>
      <c r="AY88" s="264" t="s">
        <v>132</v>
      </c>
      <c r="BE88" s="333">
        <f>IF(U88="základní",N88,0)</f>
        <v>105.95</v>
      </c>
      <c r="BF88" s="333">
        <f>IF(U88="snížená",N88,0)</f>
        <v>0</v>
      </c>
      <c r="BG88" s="333">
        <f>IF(U88="zákl. přenesená",N88,0)</f>
        <v>0</v>
      </c>
      <c r="BH88" s="333">
        <f>IF(U88="sníž. přenesená",N88,0)</f>
        <v>0</v>
      </c>
      <c r="BI88" s="333">
        <f>IF(U88="nulová",N88,0)</f>
        <v>0</v>
      </c>
      <c r="BJ88" s="264" t="s">
        <v>64</v>
      </c>
      <c r="BK88" s="333">
        <f>ROUND(L88*K88,2)</f>
        <v>105.95</v>
      </c>
      <c r="BL88" s="264" t="s">
        <v>139</v>
      </c>
      <c r="BM88" s="264" t="s">
        <v>294</v>
      </c>
    </row>
    <row r="89" spans="2:65" s="243" customFormat="1" ht="16.5" customHeight="1">
      <c r="B89" s="321"/>
      <c r="C89" s="322" t="s">
        <v>295</v>
      </c>
      <c r="D89" s="322" t="s">
        <v>134</v>
      </c>
      <c r="E89" s="323" t="s">
        <v>296</v>
      </c>
      <c r="F89" s="324" t="s">
        <v>297</v>
      </c>
      <c r="G89" s="324"/>
      <c r="H89" s="324"/>
      <c r="I89" s="324"/>
      <c r="J89" s="325" t="s">
        <v>149</v>
      </c>
      <c r="K89" s="326">
        <v>2</v>
      </c>
      <c r="L89" s="326">
        <v>150.8</v>
      </c>
      <c r="M89" s="326"/>
      <c r="N89" s="327">
        <f>ROUND(L89*K89,2)</f>
        <v>301.6</v>
      </c>
      <c r="O89" s="327"/>
      <c r="P89" s="327"/>
      <c r="Q89" s="327"/>
      <c r="R89" s="328"/>
      <c r="T89" s="329" t="s">
        <v>137</v>
      </c>
      <c r="U89" s="330" t="s">
        <v>138</v>
      </c>
      <c r="V89" s="331">
        <v>0.23</v>
      </c>
      <c r="W89" s="331">
        <f>V89*K89</f>
        <v>0.46</v>
      </c>
      <c r="X89" s="331">
        <v>2E-05</v>
      </c>
      <c r="Y89" s="331">
        <f>X89*K89</f>
        <v>4E-05</v>
      </c>
      <c r="Z89" s="331">
        <v>0</v>
      </c>
      <c r="AA89" s="332">
        <f>Z89*K89</f>
        <v>0</v>
      </c>
      <c r="AR89" s="264" t="s">
        <v>139</v>
      </c>
      <c r="AT89" s="264" t="s">
        <v>134</v>
      </c>
      <c r="AU89" s="264" t="s">
        <v>63</v>
      </c>
      <c r="AY89" s="264" t="s">
        <v>132</v>
      </c>
      <c r="BE89" s="333">
        <f>IF(U89="základní",N89,0)</f>
        <v>301.6</v>
      </c>
      <c r="BF89" s="333">
        <f>IF(U89="snížená",N89,0)</f>
        <v>0</v>
      </c>
      <c r="BG89" s="333">
        <f>IF(U89="zákl. přenesená",N89,0)</f>
        <v>0</v>
      </c>
      <c r="BH89" s="333">
        <f>IF(U89="sníž. přenesená",N89,0)</f>
        <v>0</v>
      </c>
      <c r="BI89" s="333">
        <f>IF(U89="nulová",N89,0)</f>
        <v>0</v>
      </c>
      <c r="BJ89" s="264" t="s">
        <v>64</v>
      </c>
      <c r="BK89" s="333">
        <f>ROUND(L89*K89,2)</f>
        <v>301.6</v>
      </c>
      <c r="BL89" s="264" t="s">
        <v>139</v>
      </c>
      <c r="BM89" s="264" t="s">
        <v>298</v>
      </c>
    </row>
    <row r="90" spans="2:63" s="311" customFormat="1" ht="36.75" customHeight="1">
      <c r="B90" s="306"/>
      <c r="C90" s="307"/>
      <c r="D90" s="308" t="s">
        <v>109</v>
      </c>
      <c r="E90" s="308"/>
      <c r="F90" s="308"/>
      <c r="G90" s="308"/>
      <c r="H90" s="308"/>
      <c r="I90" s="308"/>
      <c r="J90" s="308"/>
      <c r="K90" s="308"/>
      <c r="L90" s="326"/>
      <c r="M90" s="326"/>
      <c r="N90" s="344">
        <f>BK90</f>
        <v>1180</v>
      </c>
      <c r="O90" s="345"/>
      <c r="P90" s="345"/>
      <c r="Q90" s="345"/>
      <c r="R90" s="310"/>
      <c r="T90" s="312"/>
      <c r="U90" s="307"/>
      <c r="V90" s="307"/>
      <c r="W90" s="313">
        <f>W91</f>
        <v>0</v>
      </c>
      <c r="X90" s="307"/>
      <c r="Y90" s="313">
        <f>Y91</f>
        <v>0</v>
      </c>
      <c r="Z90" s="307"/>
      <c r="AA90" s="314">
        <f>AA91</f>
        <v>0</v>
      </c>
      <c r="AD90" s="243"/>
      <c r="AR90" s="315" t="s">
        <v>141</v>
      </c>
      <c r="AT90" s="316" t="s">
        <v>130</v>
      </c>
      <c r="AU90" s="316" t="s">
        <v>131</v>
      </c>
      <c r="AY90" s="315" t="s">
        <v>132</v>
      </c>
      <c r="BK90" s="317">
        <f>BK91</f>
        <v>1180</v>
      </c>
    </row>
    <row r="91" spans="2:63" s="311" customFormat="1" ht="19.5" customHeight="1">
      <c r="B91" s="306"/>
      <c r="C91" s="307"/>
      <c r="D91" s="318" t="s">
        <v>110</v>
      </c>
      <c r="E91" s="318"/>
      <c r="F91" s="318"/>
      <c r="G91" s="318"/>
      <c r="H91" s="318"/>
      <c r="I91" s="318"/>
      <c r="J91" s="318"/>
      <c r="K91" s="318"/>
      <c r="L91" s="326"/>
      <c r="M91" s="326"/>
      <c r="N91" s="319">
        <f>BK91</f>
        <v>1180</v>
      </c>
      <c r="O91" s="320"/>
      <c r="P91" s="320"/>
      <c r="Q91" s="320"/>
      <c r="R91" s="310"/>
      <c r="T91" s="312"/>
      <c r="U91" s="307"/>
      <c r="V91" s="307"/>
      <c r="W91" s="313">
        <f>W92</f>
        <v>0</v>
      </c>
      <c r="X91" s="307"/>
      <c r="Y91" s="313">
        <f>Y92</f>
        <v>0</v>
      </c>
      <c r="Z91" s="307"/>
      <c r="AA91" s="314">
        <f>AA92</f>
        <v>0</v>
      </c>
      <c r="AD91" s="243"/>
      <c r="AR91" s="315" t="s">
        <v>141</v>
      </c>
      <c r="AT91" s="316" t="s">
        <v>130</v>
      </c>
      <c r="AU91" s="316" t="s">
        <v>64</v>
      </c>
      <c r="AY91" s="315" t="s">
        <v>132</v>
      </c>
      <c r="BK91" s="317">
        <f>BK92</f>
        <v>1180</v>
      </c>
    </row>
    <row r="92" spans="2:65" s="243" customFormat="1" ht="25.5" customHeight="1">
      <c r="B92" s="321"/>
      <c r="C92" s="322" t="s">
        <v>299</v>
      </c>
      <c r="D92" s="322" t="s">
        <v>134</v>
      </c>
      <c r="E92" s="323" t="s">
        <v>300</v>
      </c>
      <c r="F92" s="324" t="s">
        <v>301</v>
      </c>
      <c r="G92" s="324"/>
      <c r="H92" s="324"/>
      <c r="I92" s="324"/>
      <c r="J92" s="325" t="s">
        <v>59</v>
      </c>
      <c r="K92" s="326">
        <v>1</v>
      </c>
      <c r="L92" s="326">
        <v>1180</v>
      </c>
      <c r="M92" s="326"/>
      <c r="N92" s="327">
        <f>ROUND(L92*K92,2)</f>
        <v>1180</v>
      </c>
      <c r="O92" s="327"/>
      <c r="P92" s="327"/>
      <c r="Q92" s="327"/>
      <c r="R92" s="328"/>
      <c r="T92" s="329" t="s">
        <v>137</v>
      </c>
      <c r="U92" s="346" t="s">
        <v>138</v>
      </c>
      <c r="V92" s="347">
        <v>0</v>
      </c>
      <c r="W92" s="347">
        <f>V92*K92</f>
        <v>0</v>
      </c>
      <c r="X92" s="347">
        <v>0</v>
      </c>
      <c r="Y92" s="347">
        <f>X92*K92</f>
        <v>0</v>
      </c>
      <c r="Z92" s="347">
        <v>0</v>
      </c>
      <c r="AA92" s="348">
        <f>Z92*K92</f>
        <v>0</v>
      </c>
      <c r="AR92" s="264" t="s">
        <v>302</v>
      </c>
      <c r="AT92" s="264" t="s">
        <v>134</v>
      </c>
      <c r="AU92" s="264" t="s">
        <v>63</v>
      </c>
      <c r="AY92" s="264" t="s">
        <v>132</v>
      </c>
      <c r="BE92" s="333">
        <f>IF(U92="základní",N92,0)</f>
        <v>1180</v>
      </c>
      <c r="BF92" s="333">
        <f>IF(U92="snížená",N92,0)</f>
        <v>0</v>
      </c>
      <c r="BG92" s="333">
        <f>IF(U92="zákl. přenesená",N92,0)</f>
        <v>0</v>
      </c>
      <c r="BH92" s="333">
        <f>IF(U92="sníž. přenesená",N92,0)</f>
        <v>0</v>
      </c>
      <c r="BI92" s="333">
        <f>IF(U92="nulová",N92,0)</f>
        <v>0</v>
      </c>
      <c r="BJ92" s="264" t="s">
        <v>64</v>
      </c>
      <c r="BK92" s="333">
        <f>ROUND(L92*K92,2)</f>
        <v>1180</v>
      </c>
      <c r="BL92" s="264" t="s">
        <v>302</v>
      </c>
      <c r="BM92" s="264" t="s">
        <v>303</v>
      </c>
    </row>
    <row r="93" spans="2:18" s="243" customFormat="1" ht="6.75" customHeight="1">
      <c r="B93" s="284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6"/>
    </row>
    <row r="94" spans="12:13" ht="13.5">
      <c r="L94" s="350"/>
      <c r="M94" s="350"/>
    </row>
    <row r="95" spans="12:13" ht="13.5">
      <c r="L95" s="351"/>
      <c r="M95" s="351"/>
    </row>
  </sheetData>
  <sheetProtection/>
  <mergeCells count="126">
    <mergeCell ref="N91:Q91"/>
    <mergeCell ref="F92:I92"/>
    <mergeCell ref="N92:Q92"/>
    <mergeCell ref="N87:Q87"/>
    <mergeCell ref="F88:I88"/>
    <mergeCell ref="N88:Q88"/>
    <mergeCell ref="F89:I89"/>
    <mergeCell ref="N89:Q89"/>
    <mergeCell ref="N90:Q90"/>
    <mergeCell ref="F85:I85"/>
    <mergeCell ref="L85:M85"/>
    <mergeCell ref="N85:Q85"/>
    <mergeCell ref="F86:I86"/>
    <mergeCell ref="L86:M86"/>
    <mergeCell ref="N86:Q86"/>
    <mergeCell ref="F82:I82"/>
    <mergeCell ref="N82:Q82"/>
    <mergeCell ref="F83:I83"/>
    <mergeCell ref="N83:Q83"/>
    <mergeCell ref="F84:I84"/>
    <mergeCell ref="L84:M84"/>
    <mergeCell ref="N84:Q84"/>
    <mergeCell ref="F79:I79"/>
    <mergeCell ref="N79:Q79"/>
    <mergeCell ref="F80:I80"/>
    <mergeCell ref="N80:Q80"/>
    <mergeCell ref="F81:I81"/>
    <mergeCell ref="N81:Q81"/>
    <mergeCell ref="F76:I76"/>
    <mergeCell ref="N76:Q76"/>
    <mergeCell ref="F77:I77"/>
    <mergeCell ref="N77:Q77"/>
    <mergeCell ref="F78:I78"/>
    <mergeCell ref="N78:Q78"/>
    <mergeCell ref="F73:I73"/>
    <mergeCell ref="L73:M73"/>
    <mergeCell ref="N73:Q73"/>
    <mergeCell ref="N74:Q74"/>
    <mergeCell ref="F75:I75"/>
    <mergeCell ref="N75:Q75"/>
    <mergeCell ref="F70:I70"/>
    <mergeCell ref="N70:Q70"/>
    <mergeCell ref="F71:I71"/>
    <mergeCell ref="N71:Q71"/>
    <mergeCell ref="F72:I72"/>
    <mergeCell ref="L72:M72"/>
    <mergeCell ref="N72:Q72"/>
    <mergeCell ref="F67:I67"/>
    <mergeCell ref="N67:Q67"/>
    <mergeCell ref="F68:I68"/>
    <mergeCell ref="N68:Q68"/>
    <mergeCell ref="F69:I69"/>
    <mergeCell ref="N69:Q69"/>
    <mergeCell ref="F64:I64"/>
    <mergeCell ref="N64:Q64"/>
    <mergeCell ref="F65:I65"/>
    <mergeCell ref="N65:Q65"/>
    <mergeCell ref="F66:I66"/>
    <mergeCell ref="N66:Q66"/>
    <mergeCell ref="F61:I61"/>
    <mergeCell ref="N61:Q61"/>
    <mergeCell ref="F62:I62"/>
    <mergeCell ref="N62:Q62"/>
    <mergeCell ref="F63:I63"/>
    <mergeCell ref="N63:Q63"/>
    <mergeCell ref="N57:Q57"/>
    <mergeCell ref="F58:I58"/>
    <mergeCell ref="N58:Q58"/>
    <mergeCell ref="F59:I59"/>
    <mergeCell ref="N59:Q59"/>
    <mergeCell ref="F60:I60"/>
    <mergeCell ref="N60:Q60"/>
    <mergeCell ref="F55:I55"/>
    <mergeCell ref="L55:M55"/>
    <mergeCell ref="N55:Q55"/>
    <mergeCell ref="F56:I56"/>
    <mergeCell ref="L56:M56"/>
    <mergeCell ref="N56:Q56"/>
    <mergeCell ref="F52:I52"/>
    <mergeCell ref="N52:Q52"/>
    <mergeCell ref="F53:I53"/>
    <mergeCell ref="N53:Q53"/>
    <mergeCell ref="F54:I54"/>
    <mergeCell ref="N54:Q54"/>
    <mergeCell ref="F49:I49"/>
    <mergeCell ref="N49:Q49"/>
    <mergeCell ref="F50:I50"/>
    <mergeCell ref="N50:Q50"/>
    <mergeCell ref="F51:I51"/>
    <mergeCell ref="N51:Q51"/>
    <mergeCell ref="F46:I46"/>
    <mergeCell ref="N46:Q46"/>
    <mergeCell ref="F47:I47"/>
    <mergeCell ref="N47:Q47"/>
    <mergeCell ref="F48:I48"/>
    <mergeCell ref="N48:Q48"/>
    <mergeCell ref="F42:I42"/>
    <mergeCell ref="L42:M42"/>
    <mergeCell ref="N42:Q42"/>
    <mergeCell ref="N43:Q43"/>
    <mergeCell ref="N44:Q44"/>
    <mergeCell ref="N45:Q45"/>
    <mergeCell ref="C32:Q32"/>
    <mergeCell ref="F34:P34"/>
    <mergeCell ref="F35:P35"/>
    <mergeCell ref="M37:P37"/>
    <mergeCell ref="M39:Q39"/>
    <mergeCell ref="M40:Q40"/>
    <mergeCell ref="N19:Q19"/>
    <mergeCell ref="N20:Q20"/>
    <mergeCell ref="N21:Q21"/>
    <mergeCell ref="N22:Q22"/>
    <mergeCell ref="N24:Q24"/>
    <mergeCell ref="L26:Q26"/>
    <mergeCell ref="C13:G13"/>
    <mergeCell ref="N13:Q13"/>
    <mergeCell ref="N15:Q15"/>
    <mergeCell ref="N16:Q16"/>
    <mergeCell ref="N17:Q17"/>
    <mergeCell ref="N18:Q18"/>
    <mergeCell ref="C3:Q3"/>
    <mergeCell ref="F5:P5"/>
    <mergeCell ref="F6:P6"/>
    <mergeCell ref="M8:P8"/>
    <mergeCell ref="M10:Q10"/>
    <mergeCell ref="M11:Q11"/>
  </mergeCells>
  <printOptions/>
  <pageMargins left="0.5905511811023623" right="0.5905511811023623" top="0.7874015748031497" bottom="0.7874015748031497" header="0" footer="0"/>
  <pageSetup blackAndWhite="1" fitToHeight="100" fitToWidth="1" horizontalDpi="600" verticalDpi="600" orientation="portrait" paperSize="9" scale="82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2.625" style="352" customWidth="1"/>
    <col min="2" max="2" width="50.125" style="355" customWidth="1"/>
    <col min="3" max="3" width="22.125" style="355" customWidth="1"/>
    <col min="4" max="16384" width="9.125" style="353" customWidth="1"/>
  </cols>
  <sheetData>
    <row r="3" spans="2:12" ht="30" customHeight="1">
      <c r="B3" s="367" t="s">
        <v>69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2:12" ht="30" customHeight="1">
      <c r="B4" s="368" t="s">
        <v>304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ht="15">
      <c r="B5" s="354"/>
    </row>
    <row r="6" ht="13.5" thickBot="1"/>
    <row r="7" spans="1:3" ht="16.5" thickBot="1">
      <c r="A7" s="356" t="s">
        <v>305</v>
      </c>
      <c r="B7" s="357" t="s">
        <v>306</v>
      </c>
      <c r="C7" s="357" t="s">
        <v>307</v>
      </c>
    </row>
    <row r="8" spans="1:3" ht="15.75" thickTop="1">
      <c r="A8" s="358"/>
      <c r="B8" s="359"/>
      <c r="C8" s="359"/>
    </row>
    <row r="9" spans="1:3" ht="15">
      <c r="A9" s="358">
        <v>725</v>
      </c>
      <c r="B9" s="359" t="s">
        <v>308</v>
      </c>
      <c r="C9" s="359">
        <v>1950</v>
      </c>
    </row>
    <row r="10" spans="1:3" ht="15">
      <c r="A10" s="358"/>
      <c r="B10" s="359"/>
      <c r="C10" s="359"/>
    </row>
    <row r="11" spans="1:3" ht="30">
      <c r="A11" s="358" t="s">
        <v>309</v>
      </c>
      <c r="B11" s="360" t="s">
        <v>310</v>
      </c>
      <c r="C11" s="359">
        <v>5475.6</v>
      </c>
    </row>
    <row r="12" spans="1:3" ht="15">
      <c r="A12" s="358"/>
      <c r="B12" s="359"/>
      <c r="C12" s="359"/>
    </row>
    <row r="13" spans="1:3" ht="15.75" thickBot="1">
      <c r="A13" s="358"/>
      <c r="B13" s="359"/>
      <c r="C13" s="359"/>
    </row>
    <row r="14" spans="1:3" ht="15.75" thickBot="1">
      <c r="A14" s="361"/>
      <c r="B14" s="362" t="s">
        <v>311</v>
      </c>
      <c r="C14" s="363">
        <f>SUBTOTAL(9,C9:C13)</f>
        <v>7425.6</v>
      </c>
    </row>
    <row r="16" spans="1:3" ht="15.75">
      <c r="A16" s="364"/>
      <c r="B16" s="365"/>
      <c r="C16" s="366"/>
    </row>
    <row r="17" spans="1:3" ht="15.75">
      <c r="A17" s="364"/>
      <c r="B17" s="366"/>
      <c r="C17" s="366"/>
    </row>
    <row r="18" spans="1:3" ht="15.75">
      <c r="A18" s="364"/>
      <c r="B18" s="366"/>
      <c r="C18" s="366"/>
    </row>
    <row r="19" spans="1:3" ht="15.75">
      <c r="A19" s="364"/>
      <c r="B19" s="366"/>
      <c r="C19" s="366"/>
    </row>
    <row r="20" spans="1:3" ht="15.75">
      <c r="A20" s="364"/>
      <c r="B20" s="366"/>
      <c r="C20" s="366"/>
    </row>
    <row r="21" spans="1:3" ht="15.75">
      <c r="A21" s="364"/>
      <c r="B21" s="366"/>
      <c r="C21" s="366"/>
    </row>
    <row r="22" spans="1:3" ht="15.75">
      <c r="A22" s="364"/>
      <c r="B22" s="366"/>
      <c r="C22" s="366"/>
    </row>
    <row r="23" spans="1:3" ht="15.75">
      <c r="A23" s="364"/>
      <c r="B23" s="366"/>
      <c r="C23" s="366"/>
    </row>
    <row r="24" spans="1:3" ht="15.75">
      <c r="A24" s="364"/>
      <c r="B24" s="366"/>
      <c r="C24" s="36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Čihák Josef</cp:lastModifiedBy>
  <cp:lastPrinted>2017-07-28T10:28:56Z</cp:lastPrinted>
  <dcterms:created xsi:type="dcterms:W3CDTF">2009-06-03T09:58:29Z</dcterms:created>
  <dcterms:modified xsi:type="dcterms:W3CDTF">2017-07-28T10:30:35Z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