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28755" windowHeight="15135" activeTab="1"/>
  </bookViews>
  <sheets>
    <sheet name="Položky" sheetId="1" r:id="rId1"/>
    <sheet name="Návrh rozpočtu Paragrafy" sheetId="2" r:id="rId2"/>
  </sheets>
  <definedNames/>
  <calcPr fullCalcOnLoad="1"/>
</workbook>
</file>

<file path=xl/sharedStrings.xml><?xml version="1.0" encoding="utf-8"?>
<sst xmlns="http://schemas.openxmlformats.org/spreadsheetml/2006/main" count="951" uniqueCount="349">
  <si>
    <t>I.   ROZPOČTOVÉ PŘÍJMY</t>
  </si>
  <si>
    <t/>
  </si>
  <si>
    <t>Schválený</t>
  </si>
  <si>
    <t>Rozpočet</t>
  </si>
  <si>
    <t>Výsledek od</t>
  </si>
  <si>
    <t>Paragraf</t>
  </si>
  <si>
    <t>Položka</t>
  </si>
  <si>
    <t>Text</t>
  </si>
  <si>
    <t>rozpočet</t>
  </si>
  <si>
    <t>po změnách</t>
  </si>
  <si>
    <t>počátku roku</t>
  </si>
  <si>
    <t>0000</t>
  </si>
  <si>
    <t>1111</t>
  </si>
  <si>
    <t>Daň z příjmů fyzických osob placená plátci</t>
  </si>
  <si>
    <t>1112</t>
  </si>
  <si>
    <t>Daň z příjmů fyzických osob placená poplatníky</t>
  </si>
  <si>
    <t>1113</t>
  </si>
  <si>
    <t>Daň z 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</si>
  <si>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</si>
  <si>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</si>
  <si>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</si>
  <si>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</si>
  <si>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</si>
  <si>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</si>
  <si>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1334</t>
  </si>
  <si>
    <t>Odvody za odnětí půdy ze zemědělského půdního fondu</t>
  </si>
  <si>
    <t>1340</t>
  </si>
  <si>
    <t>Poplatek za provoz systému shromažďování,sběru,přepravy</t>
  </si>
  <si>
    <t>1341</t>
  </si>
  <si>
    <t>Poplatek ze psů</t>
  </si>
  <si>
    <t>1343</t>
  </si>
  <si>
    <t>Poplatek za užívání veřejného prostranství</t>
  </si>
  <si>
    <t>1345</t>
  </si>
  <si>
    <t>Poplatek z ubytovací kapacity</t>
  </si>
  <si>
    <t>1361</t>
  </si>
  <si>
    <t>Správní poplatky</t>
  </si>
  <si>
    <t>1381</t>
  </si>
  <si>
    <t>Daň z hazardních her</t>
  </si>
  <si>
    <t>1382</t>
  </si>
  <si>
    <t>Zrušený odvod z loterií a pod.her kr.výher.hrac.přístrojů</t>
  </si>
  <si>
    <t>1511</t>
  </si>
  <si>
    <t>Daň z nemovitých věcí</t>
  </si>
  <si>
    <t>4111</t>
  </si>
  <si>
    <t>Neinvest.přij.transfery z všeob.pokl.správy stát.rozpočtu</t>
  </si>
  <si>
    <t>4112</t>
  </si>
  <si>
    <t>Neinv.přij.transfery ze st.rozp.v rámci souhrn.dotač.vzta</t>
  </si>
  <si>
    <t>4121</t>
  </si>
  <si>
    <t>Neinvestiční přijaté transfery od obcí</t>
  </si>
  <si>
    <t>4122</t>
  </si>
  <si>
    <t>Neinvestiční přijaté transfery od krajů</t>
  </si>
  <si>
    <t>4212</t>
  </si>
  <si>
    <t>Invest.přij.transfery ze stát.rozp.v rámci souhr.dot.vzta</t>
  </si>
  <si>
    <t>4216</t>
  </si>
  <si>
    <t>Ostatní investiční přijaté transfery ze stát. rozpočtu</t>
  </si>
  <si>
    <t>*</t>
  </si>
  <si>
    <t>000</t>
  </si>
  <si>
    <t>**</t>
  </si>
  <si>
    <t>2219</t>
  </si>
  <si>
    <t>2324</t>
  </si>
  <si>
    <t>Přijaté nekapitálové příspěvky a náhrady</t>
  </si>
  <si>
    <t>Ostatní záležitosti pozemních komunikací</t>
  </si>
  <si>
    <t>221</t>
  </si>
  <si>
    <t>Pozemní komunikace</t>
  </si>
  <si>
    <t>2310</t>
  </si>
  <si>
    <t>2139</t>
  </si>
  <si>
    <t>Ostatní příjmy z pronájmu majetku</t>
  </si>
  <si>
    <t>Pitná voda</t>
  </si>
  <si>
    <t>231</t>
  </si>
  <si>
    <t>2321</t>
  </si>
  <si>
    <t>Odvádění a čištění odpadních vod a nakládání s kaly</t>
  </si>
  <si>
    <t>232</t>
  </si>
  <si>
    <t>Odvádění a čištění odpadních vod</t>
  </si>
  <si>
    <t>2341</t>
  </si>
  <si>
    <t>2132</t>
  </si>
  <si>
    <t>Příjmy z pronájmu ostatních nemovitých věcí a jejich částí</t>
  </si>
  <si>
    <t>Vodní díla v zemědělské krajině</t>
  </si>
  <si>
    <t>234</t>
  </si>
  <si>
    <t>Voda v zemědělské krajině</t>
  </si>
  <si>
    <t>3229</t>
  </si>
  <si>
    <t>2329</t>
  </si>
  <si>
    <t>Ostatní nedaňové příjmy jinde nezařazené</t>
  </si>
  <si>
    <t>Ostatní zařízení souv. s vysokoškolským vzděláváním</t>
  </si>
  <si>
    <t>322</t>
  </si>
  <si>
    <t>Zařízení související s vysokoškolským vzděláváním</t>
  </si>
  <si>
    <t>3299</t>
  </si>
  <si>
    <t>Ostatní záležitosti vzdělávání</t>
  </si>
  <si>
    <t>329</t>
  </si>
  <si>
    <t>Ostatní činnost a nespecifikované výdaje</t>
  </si>
  <si>
    <t>3319</t>
  </si>
  <si>
    <t>2111</t>
  </si>
  <si>
    <t>Příjmy z poskytování služeb a výrobků</t>
  </si>
  <si>
    <t>Ostatní záležitosti kultury</t>
  </si>
  <si>
    <t>331</t>
  </si>
  <si>
    <t>Kultura</t>
  </si>
  <si>
    <t>3429</t>
  </si>
  <si>
    <t>Ostatní zájmová činnost a rekreace</t>
  </si>
  <si>
    <t>342</t>
  </si>
  <si>
    <t>Zájmová činnost a rekreace</t>
  </si>
  <si>
    <t>3612</t>
  </si>
  <si>
    <t>Bytové hospodářství</t>
  </si>
  <si>
    <t>361</t>
  </si>
  <si>
    <t>Rozvoj bydlení a bytové hospodářství</t>
  </si>
  <si>
    <t>3639</t>
  </si>
  <si>
    <t>2119</t>
  </si>
  <si>
    <t>Ostatní příjmy z vlastní činnosti</t>
  </si>
  <si>
    <t>3111</t>
  </si>
  <si>
    <t>Příjmy z prodeje pozemků</t>
  </si>
  <si>
    <t>Komunální služby a územní rozvoj jinde nezařazené</t>
  </si>
  <si>
    <t>363</t>
  </si>
  <si>
    <t>Komunální služby a územní rozvoj</t>
  </si>
  <si>
    <t>3722</t>
  </si>
  <si>
    <t>2112</t>
  </si>
  <si>
    <t>Příjmy z prodeje zboží (již nakoupeného za účelem prodeje</t>
  </si>
  <si>
    <t>Sběr a svoz komunálních odpadů</t>
  </si>
  <si>
    <t>3726</t>
  </si>
  <si>
    <t>Využívání a zneškodňování ostatních odpadů</t>
  </si>
  <si>
    <t>372</t>
  </si>
  <si>
    <t>Nakládání s odpady</t>
  </si>
  <si>
    <t>6171</t>
  </si>
  <si>
    <t>Přijaté neinvestiční dary</t>
  </si>
  <si>
    <t>Činnost místní správy</t>
  </si>
  <si>
    <t>617</t>
  </si>
  <si>
    <t>Regionální a místní správa</t>
  </si>
  <si>
    <t>6402</t>
  </si>
  <si>
    <t>2222</t>
  </si>
  <si>
    <t>Ostat.příjmy z fin.vypoř.předch.let od jiných veř.rozpočt</t>
  </si>
  <si>
    <t>Finanční vypořádání minulých let</t>
  </si>
  <si>
    <t>640</t>
  </si>
  <si>
    <t>Ostatní činnosti</t>
  </si>
  <si>
    <t>PŘÍJMY celkem:   ************************************************************</t>
  </si>
  <si>
    <t>II.   ROZPOČTOVÉ VÝDAJE</t>
  </si>
  <si>
    <t>2212</t>
  </si>
  <si>
    <t>5137</t>
  </si>
  <si>
    <t>Drobný hmotný dlouhodobý majetek</t>
  </si>
  <si>
    <t>5169</t>
  </si>
  <si>
    <t>Nákup ostatních služeb</t>
  </si>
  <si>
    <t>5171</t>
  </si>
  <si>
    <t>Opravy a udržování</t>
  </si>
  <si>
    <t>6121</t>
  </si>
  <si>
    <t>Budovy, haly a stavby</t>
  </si>
  <si>
    <t>Silnice</t>
  </si>
  <si>
    <t>5139</t>
  </si>
  <si>
    <t>Nákup materiálu jinde nezařazený</t>
  </si>
  <si>
    <t>5154</t>
  </si>
  <si>
    <t>Elektrická energie</t>
  </si>
  <si>
    <t>5021</t>
  </si>
  <si>
    <t>Ostatní osobní výdaje</t>
  </si>
  <si>
    <t>5151</t>
  </si>
  <si>
    <t>Studená voda</t>
  </si>
  <si>
    <t>5331</t>
  </si>
  <si>
    <t>Neinvestiční příspěvky zřízeným příspěvkovým organizacím</t>
  </si>
  <si>
    <t>Mateřské školy</t>
  </si>
  <si>
    <t>3113</t>
  </si>
  <si>
    <t>Základní školy</t>
  </si>
  <si>
    <t>311</t>
  </si>
  <si>
    <t>Předškolní a základní vzdělávání</t>
  </si>
  <si>
    <t>5221</t>
  </si>
  <si>
    <t>Neinvestiční transfery obecně prospěšným společnostem</t>
  </si>
  <si>
    <t>3326</t>
  </si>
  <si>
    <t>Pořízení,zachování a obnova hodnot míst.kultur,nár,a hist.po</t>
  </si>
  <si>
    <t>332</t>
  </si>
  <si>
    <t>Ochrana památek a péče o kult.dědictví a nár.a histor.povědo</t>
  </si>
  <si>
    <t>3349</t>
  </si>
  <si>
    <t>Ostatní záležitosti sdělovacích prostředků</t>
  </si>
  <si>
    <t>334</t>
  </si>
  <si>
    <t>Sdělovací prostředky</t>
  </si>
  <si>
    <t>3399</t>
  </si>
  <si>
    <t>5194</t>
  </si>
  <si>
    <t>Věcné dary</t>
  </si>
  <si>
    <t>5229</t>
  </si>
  <si>
    <t>Ost.neinvestiční transfery neziskovým a podob. organizací</t>
  </si>
  <si>
    <t>Ostatní záležitost kultury, církví a sděl. prostředků</t>
  </si>
  <si>
    <t>339</t>
  </si>
  <si>
    <t>Ostatní činnosti v záležit. kultury, církví a sděl. prostř.</t>
  </si>
  <si>
    <t>3412</t>
  </si>
  <si>
    <t>Sportovní zařízení v majetku obce</t>
  </si>
  <si>
    <t>3419</t>
  </si>
  <si>
    <t>5222</t>
  </si>
  <si>
    <t>Neinvestiční transfery spolkům</t>
  </si>
  <si>
    <t>Ostatní tělovýchovná činnost</t>
  </si>
  <si>
    <t>341</t>
  </si>
  <si>
    <t>Tělovýchova</t>
  </si>
  <si>
    <t>3421</t>
  </si>
  <si>
    <t>Využití volného času dětí a mládeže</t>
  </si>
  <si>
    <t>5153</t>
  </si>
  <si>
    <t>Plyn</t>
  </si>
  <si>
    <t>5162</t>
  </si>
  <si>
    <t>Služby elektronických komunikací</t>
  </si>
  <si>
    <t>3631</t>
  </si>
  <si>
    <t>5031</t>
  </si>
  <si>
    <t>Povin.pojistné na soc.zab.a příspěvek na st.politiku zamě</t>
  </si>
  <si>
    <t>5032</t>
  </si>
  <si>
    <t>Povinné pojistné na veřejné zdravotní pojištění</t>
  </si>
  <si>
    <t>5173</t>
  </si>
  <si>
    <t>Cestovné (tuzemské i zahraniční)</t>
  </si>
  <si>
    <t>Veřejné osvětlení</t>
  </si>
  <si>
    <t>3635</t>
  </si>
  <si>
    <t>Územní plánování</t>
  </si>
  <si>
    <t>3636</t>
  </si>
  <si>
    <t>Územní rozvoj</t>
  </si>
  <si>
    <t>3721</t>
  </si>
  <si>
    <t>Sběr a svoz nebezpečných odpadů</t>
  </si>
  <si>
    <t>5138</t>
  </si>
  <si>
    <t>Nákup zboží (za účelem dalšího prodeje)</t>
  </si>
  <si>
    <t>3723</t>
  </si>
  <si>
    <t>Sběr a svoz ostatních odpadů (jiných než nebezp. a komunál.)</t>
  </si>
  <si>
    <t>3745</t>
  </si>
  <si>
    <t>5011</t>
  </si>
  <si>
    <t>Platy zaměstnanců v prac.pom. vyjma zaměst.na služ.místech</t>
  </si>
  <si>
    <t>5156</t>
  </si>
  <si>
    <t>Pohonné hmoty a maziva</t>
  </si>
  <si>
    <t>Péče o vzhled obcí a veřejnou zeleň</t>
  </si>
  <si>
    <t>374</t>
  </si>
  <si>
    <t>Ochrana přírody a krajiny</t>
  </si>
  <si>
    <t>4351</t>
  </si>
  <si>
    <t>Osobní asistence,pečovat.služba a podpora samostat.bydlení</t>
  </si>
  <si>
    <t>435</t>
  </si>
  <si>
    <t>Služby sociální péče</t>
  </si>
  <si>
    <t>5512</t>
  </si>
  <si>
    <t>Požární ochrana - dobrovolná část</t>
  </si>
  <si>
    <t>551</t>
  </si>
  <si>
    <t>Požární ochrana</t>
  </si>
  <si>
    <t>6112</t>
  </si>
  <si>
    <t>5023</t>
  </si>
  <si>
    <t>Odměny členů zastupitelstev obcí a krajů</t>
  </si>
  <si>
    <t>Zastupitelstva obcí</t>
  </si>
  <si>
    <t>6115</t>
  </si>
  <si>
    <t>5175</t>
  </si>
  <si>
    <t>Pohoštění</t>
  </si>
  <si>
    <t>Volby do zastupitelstev územních samosprávných celků</t>
  </si>
  <si>
    <t>6118</t>
  </si>
  <si>
    <t>5161</t>
  </si>
  <si>
    <t>Poštovní služby</t>
  </si>
  <si>
    <t>Volba prezidenta republiky</t>
  </si>
  <si>
    <t>611</t>
  </si>
  <si>
    <t>Zastupitelské orgány</t>
  </si>
  <si>
    <t>5038</t>
  </si>
  <si>
    <t>Povinné pojistné na úrazové pojištění</t>
  </si>
  <si>
    <t>5136</t>
  </si>
  <si>
    <t>Knihy, učební pomůcky a tisk</t>
  </si>
  <si>
    <t>5163</t>
  </si>
  <si>
    <t>Služby peněžních ústavů</t>
  </si>
  <si>
    <t>5164</t>
  </si>
  <si>
    <t>Nájemné</t>
  </si>
  <si>
    <t>5166</t>
  </si>
  <si>
    <t>Konzultační, poradenské a právní služby</t>
  </si>
  <si>
    <t>5167</t>
  </si>
  <si>
    <t>Služby školení a vzdělávání</t>
  </si>
  <si>
    <t>5168</t>
  </si>
  <si>
    <t>Zprac.dat a služby souvis.s inform.a komunik.technologiemi</t>
  </si>
  <si>
    <t>5182</t>
  </si>
  <si>
    <t>Poskytované zálohy vlastní pokladně</t>
  </si>
  <si>
    <t>5191</t>
  </si>
  <si>
    <t>Zaplacené sankce</t>
  </si>
  <si>
    <t>5362</t>
  </si>
  <si>
    <t>Platby daní a poplatků státnímu rozpočtu</t>
  </si>
  <si>
    <t>5365</t>
  </si>
  <si>
    <t>Platby daní a poplatků krajům,obcím a státním fondům</t>
  </si>
  <si>
    <t>VÝDAJE celkem:   ************************************************************</t>
  </si>
  <si>
    <t>října vč.</t>
  </si>
  <si>
    <t>Výsledek do</t>
  </si>
  <si>
    <t>Příjmy - suma</t>
  </si>
  <si>
    <t>Výdaje - suma</t>
  </si>
  <si>
    <t>moc vysoké částky</t>
  </si>
  <si>
    <t>FK, Sokol</t>
  </si>
  <si>
    <t>Hřiště</t>
  </si>
  <si>
    <t>Koupaliště</t>
  </si>
  <si>
    <t>Pojistná náhrada</t>
  </si>
  <si>
    <t>VU3V</t>
  </si>
  <si>
    <t>Daně - střízlivý odhad</t>
  </si>
  <si>
    <t xml:space="preserve">Pouze při záboru zemědělské půdy. </t>
  </si>
  <si>
    <t xml:space="preserve">Poplatek stávající. </t>
  </si>
  <si>
    <t>Poplatek stávající.</t>
  </si>
  <si>
    <t xml:space="preserve">Např. za výpisy z rejstříku, ověřování. </t>
  </si>
  <si>
    <t>Pošta</t>
  </si>
  <si>
    <t>Daň z nemovitých věcí (odhad mírný růst)</t>
  </si>
  <si>
    <t>Volby - budou evropské - ale zatím se neúčtují</t>
  </si>
  <si>
    <t xml:space="preserve">Přenesená působnost. </t>
  </si>
  <si>
    <t>Dle ceny ČOV se bude podílet obec Běloky. Může se jednat o cca 500 tis. Kč.</t>
  </si>
  <si>
    <t>Rybník - nájem.</t>
  </si>
  <si>
    <t>Nájem koupaliště</t>
  </si>
  <si>
    <t>Nájemné byty</t>
  </si>
  <si>
    <t>Platby za energie byty</t>
  </si>
  <si>
    <t>Pozemky bytovky</t>
  </si>
  <si>
    <t>Knihy</t>
  </si>
  <si>
    <t>Popelnice</t>
  </si>
  <si>
    <t>Letiště - Žijeme zde společně</t>
  </si>
  <si>
    <t>Dotace na hasičské auto - 450 tis. Kč +400 tisíc MMR</t>
  </si>
  <si>
    <t>vozidla</t>
  </si>
  <si>
    <t>Pošta - sportka, losy, automaty</t>
  </si>
  <si>
    <t>Kožený - nájem - vodovod</t>
  </si>
  <si>
    <t>Kožený - nájem - kanalizace + ČOV</t>
  </si>
  <si>
    <t>ekokom</t>
  </si>
  <si>
    <t>Bioodpad</t>
  </si>
  <si>
    <t>Pasport dešťové kanalizace</t>
  </si>
  <si>
    <t>Navýšení dle návrhu MŠ</t>
  </si>
  <si>
    <t>Dle návrhu ZŠ</t>
  </si>
  <si>
    <t xml:space="preserve">Projekce, apod. </t>
  </si>
  <si>
    <t>Projekce Chaloupky + Sedmerka</t>
  </si>
  <si>
    <t>Dokončení Nové Středokluky, Realizace chodníky Na Běloky - možná realizace 2020 v případě šance na dotace</t>
  </si>
  <si>
    <t>Projekce Na Běloky, chodníky a polní cesty</t>
  </si>
  <si>
    <t>Projektová dokumentace ČOV</t>
  </si>
  <si>
    <t xml:space="preserve">Případné opravy sítě. </t>
  </si>
  <si>
    <t>ČOV</t>
  </si>
  <si>
    <t>Případné opravy</t>
  </si>
  <si>
    <t>Střela</t>
  </si>
  <si>
    <t>Akce pořádané obcí - občánci, apod.</t>
  </si>
  <si>
    <t xml:space="preserve">Dětské maškarní, apod. </t>
  </si>
  <si>
    <t>Topič</t>
  </si>
  <si>
    <t>Opravy bytů</t>
  </si>
  <si>
    <t>Elektrikář</t>
  </si>
  <si>
    <t>Dokončení ÚP</t>
  </si>
  <si>
    <t xml:space="preserve">Možná architektonická soutěž - návsi. </t>
  </si>
  <si>
    <t>Zdražení opadů</t>
  </si>
  <si>
    <t xml:space="preserve">Svoz tříděného odpadu. </t>
  </si>
  <si>
    <t>Pracovní četa</t>
  </si>
  <si>
    <t>Např. pily, sekačky, apod.</t>
  </si>
  <si>
    <t xml:space="preserve">Zahradnické služby, školení. </t>
  </si>
  <si>
    <t xml:space="preserve">Provoz auta a traktoru, sekaček, křovinořezů, apod. </t>
  </si>
  <si>
    <t xml:space="preserve">Např. sůl, vybavení, apod. </t>
  </si>
  <si>
    <t>Úpravy hasičárny</t>
  </si>
  <si>
    <t>Podpora pečovatelské služby Buštěhrad</t>
  </si>
  <si>
    <t>Nákup vybavení</t>
  </si>
  <si>
    <t>Provoz hasičárny</t>
  </si>
  <si>
    <t>Provoz vozidel</t>
  </si>
  <si>
    <t xml:space="preserve">Nákup nového vozidla s pomocí dotace. </t>
  </si>
  <si>
    <t>Úpravy v hasičárně</t>
  </si>
  <si>
    <t>Fireport apod.</t>
  </si>
  <si>
    <t>Starosta, místostarosta, zastupitelé</t>
  </si>
  <si>
    <t>Proběhnou volby do Evropského parlamentu</t>
  </si>
  <si>
    <t>Navýšení kvůli ÚP</t>
  </si>
  <si>
    <t>Počítače apod.</t>
  </si>
  <si>
    <t>Vodoměry</t>
  </si>
  <si>
    <t>Vysoké přeplatky</t>
  </si>
  <si>
    <t>sklenář</t>
  </si>
  <si>
    <t>Pozemek pronájem</t>
  </si>
  <si>
    <t>Návrh</t>
  </si>
  <si>
    <t>Hospodářský výsledek</t>
  </si>
  <si>
    <t>Možné navýšení příjmů</t>
  </si>
  <si>
    <t>Možné navýšení vývojů</t>
  </si>
  <si>
    <t>Předpoklad Ovčín, ovšem zatím nazahrnuto.</t>
  </si>
  <si>
    <t>Nákup materiálu</t>
  </si>
  <si>
    <t>Dokončení zahrady s rezervou</t>
  </si>
  <si>
    <t xml:space="preserve">Dotace na zahradu MŠ, další možné dotace od kraje na ČOV cca 3500 tis. Kč, od kraje na hasičské auto 300 tis. </t>
  </si>
  <si>
    <t>Zůstatek na účtě k 27.12.2019</t>
  </si>
  <si>
    <t>Žlutě jsou zvýrazněny změny oproti návrhu</t>
  </si>
  <si>
    <t>Platy kancelářských pracovníků vč. nově přijatého proj. manažera</t>
  </si>
  <si>
    <t>Čerpací stanice hasiči + oprava studen a pasport, popř. nový vodovod na Ovčíně</t>
  </si>
  <si>
    <t>Bude se také žádat o dotace MMR, popř. další.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</si>
</sst>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ddd\ d\.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/>
    </xf>
    <xf numFmtId="49" fontId="23" fillId="0" borderId="0" xfId="0" applyNumberFormat="1" applyFont="1" applyBorder="1" applyAlignment="1">
      <alignment horizontal="left"/>
    </xf>
    <xf numFmtId="49" fontId="23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23" fillId="0" borderId="0" xfId="0" applyNumberFormat="1" applyFont="1" applyBorder="1" applyAlignment="1">
      <alignment horizontal="center"/>
    </xf>
    <xf numFmtId="4" fontId="23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43" fontId="0" fillId="0" borderId="0" xfId="34" applyFont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3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3" fillId="0" borderId="0" xfId="34" applyFon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43" fontId="0" fillId="0" borderId="0" xfId="34" applyFont="1" applyBorder="1" applyAlignment="1">
      <alignment/>
    </xf>
    <xf numFmtId="0" fontId="0" fillId="0" borderId="0" xfId="0" applyBorder="1" applyAlignment="1">
      <alignment horizontal="center"/>
    </xf>
    <xf numFmtId="4" fontId="2" fillId="33" borderId="11" xfId="0" applyNumberFormat="1" applyFont="1" applyFill="1" applyBorder="1" applyAlignment="1">
      <alignment horizontal="right"/>
    </xf>
    <xf numFmtId="49" fontId="23" fillId="0" borderId="0" xfId="0" applyNumberFormat="1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33" borderId="0" xfId="0" applyFont="1" applyFill="1" applyAlignment="1">
      <alignment/>
    </xf>
    <xf numFmtId="49" fontId="23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33" borderId="17" xfId="0" applyNumberFormat="1" applyFill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9" fontId="23" fillId="0" borderId="18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left"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23" fillId="0" borderId="13" xfId="0" applyNumberFormat="1" applyFont="1" applyBorder="1" applyAlignment="1">
      <alignment horizontal="left"/>
    </xf>
    <xf numFmtId="0" fontId="23" fillId="0" borderId="14" xfId="0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/>
    </xf>
    <xf numFmtId="0" fontId="23" fillId="0" borderId="19" xfId="0" applyFont="1" applyBorder="1" applyAlignment="1">
      <alignment/>
    </xf>
    <xf numFmtId="49" fontId="23" fillId="0" borderId="15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4" fontId="0" fillId="33" borderId="14" xfId="0" applyNumberFormat="1" applyFill="1" applyBorder="1" applyAlignment="1">
      <alignment/>
    </xf>
    <xf numFmtId="49" fontId="23" fillId="0" borderId="13" xfId="0" applyNumberFormat="1" applyFont="1" applyFill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" fontId="0" fillId="0" borderId="17" xfId="0" applyNumberFormat="1" applyBorder="1" applyAlignment="1">
      <alignment/>
    </xf>
    <xf numFmtId="0" fontId="23" fillId="0" borderId="16" xfId="0" applyFont="1" applyBorder="1" applyAlignment="1">
      <alignment/>
    </xf>
    <xf numFmtId="0" fontId="23" fillId="0" borderId="16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4" fontId="23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4" fontId="23" fillId="0" borderId="19" xfId="0" applyNumberFormat="1" applyFont="1" applyBorder="1" applyAlignment="1">
      <alignment horizontal="center" vertical="center"/>
    </xf>
    <xf numFmtId="4" fontId="23" fillId="0" borderId="20" xfId="0" applyNumberFormat="1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9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8.28125" style="10" bestFit="1" customWidth="1"/>
    <col min="2" max="2" width="7.8515625" style="10" bestFit="1" customWidth="1"/>
    <col min="3" max="3" width="54.8515625" style="10" bestFit="1" customWidth="1"/>
    <col min="4" max="6" width="12.8515625" style="10" bestFit="1" customWidth="1"/>
    <col min="7" max="8" width="16.421875" style="10" bestFit="1" customWidth="1"/>
    <col min="9" max="9" width="11.421875" style="17" bestFit="1" customWidth="1"/>
    <col min="10" max="10" width="9.140625" style="10" customWidth="1"/>
    <col min="11" max="11" width="11.421875" style="10" bestFit="1" customWidth="1"/>
    <col min="12" max="12" width="16.421875" style="10" bestFit="1" customWidth="1"/>
    <col min="13" max="13" width="20.00390625" style="10" bestFit="1" customWidth="1"/>
    <col min="14" max="14" width="15.421875" style="13" bestFit="1" customWidth="1"/>
    <col min="15" max="16384" width="9.140625" style="10" customWidth="1"/>
  </cols>
  <sheetData>
    <row r="1" spans="1:6" ht="15">
      <c r="A1" s="37" t="s">
        <v>0</v>
      </c>
      <c r="B1" s="38"/>
      <c r="C1" s="38"/>
      <c r="D1" s="38"/>
      <c r="E1" s="38"/>
      <c r="F1" s="38"/>
    </row>
    <row r="2" spans="1:8" ht="15.75" thickBot="1">
      <c r="A2" s="3"/>
      <c r="B2" s="5"/>
      <c r="C2" s="5"/>
      <c r="D2" s="43">
        <v>2018</v>
      </c>
      <c r="E2" s="43"/>
      <c r="F2" s="43"/>
      <c r="G2" s="21">
        <v>2019</v>
      </c>
      <c r="H2" s="31">
        <v>2019</v>
      </c>
    </row>
    <row r="3" spans="1:8" ht="15">
      <c r="A3" s="6" t="s">
        <v>1</v>
      </c>
      <c r="B3" s="6" t="s">
        <v>1</v>
      </c>
      <c r="C3" s="6" t="s">
        <v>1</v>
      </c>
      <c r="D3" s="6" t="s">
        <v>2</v>
      </c>
      <c r="E3" s="6" t="s">
        <v>3</v>
      </c>
      <c r="F3" s="6" t="s">
        <v>260</v>
      </c>
      <c r="G3" s="23" t="s">
        <v>336</v>
      </c>
      <c r="H3" s="23" t="s">
        <v>2</v>
      </c>
    </row>
    <row r="4" spans="1:8" ht="15">
      <c r="A4" s="6" t="s">
        <v>5</v>
      </c>
      <c r="B4" s="6" t="s">
        <v>6</v>
      </c>
      <c r="C4" s="1" t="s">
        <v>7</v>
      </c>
      <c r="D4" s="6" t="s">
        <v>8</v>
      </c>
      <c r="E4" s="6" t="s">
        <v>9</v>
      </c>
      <c r="F4" s="6" t="s">
        <v>259</v>
      </c>
      <c r="G4" s="24"/>
      <c r="H4" s="24"/>
    </row>
    <row r="5" spans="1:9" ht="15">
      <c r="A5" s="6" t="s">
        <v>11</v>
      </c>
      <c r="B5" s="6" t="s">
        <v>12</v>
      </c>
      <c r="C5" s="1" t="s">
        <v>13</v>
      </c>
      <c r="D5" s="7">
        <v>3000000</v>
      </c>
      <c r="E5" s="7">
        <v>2948496</v>
      </c>
      <c r="F5" s="7">
        <v>3321062.19</v>
      </c>
      <c r="G5" s="25">
        <v>3500000</v>
      </c>
      <c r="H5" s="25">
        <v>3500000</v>
      </c>
      <c r="I5" s="42" t="s">
        <v>269</v>
      </c>
    </row>
    <row r="6" spans="1:9" ht="15">
      <c r="A6" s="6" t="s">
        <v>11</v>
      </c>
      <c r="B6" s="6" t="s">
        <v>14</v>
      </c>
      <c r="C6" s="1" t="s">
        <v>15</v>
      </c>
      <c r="D6" s="7">
        <v>70000</v>
      </c>
      <c r="E6" s="7">
        <v>54000</v>
      </c>
      <c r="F6" s="7">
        <v>54925.68</v>
      </c>
      <c r="G6" s="25">
        <v>70000</v>
      </c>
      <c r="H6" s="25">
        <v>70000</v>
      </c>
      <c r="I6" s="42"/>
    </row>
    <row r="7" spans="1:9" ht="15">
      <c r="A7" s="6" t="s">
        <v>11</v>
      </c>
      <c r="B7" s="6" t="s">
        <v>16</v>
      </c>
      <c r="C7" s="1" t="s">
        <v>17</v>
      </c>
      <c r="D7" s="7">
        <v>280000</v>
      </c>
      <c r="E7" s="7">
        <v>280000</v>
      </c>
      <c r="F7" s="7">
        <v>307890.24</v>
      </c>
      <c r="G7" s="25">
        <v>350000</v>
      </c>
      <c r="H7" s="25">
        <v>350000</v>
      </c>
      <c r="I7" s="42"/>
    </row>
    <row r="8" spans="1:9" ht="15">
      <c r="A8" s="6" t="s">
        <v>11</v>
      </c>
      <c r="B8" s="6" t="s">
        <v>18</v>
      </c>
      <c r="C8" s="1" t="s">
        <v>19</v>
      </c>
      <c r="D8" s="7">
        <v>2800000</v>
      </c>
      <c r="E8" s="7">
        <v>2800000</v>
      </c>
      <c r="F8" s="7">
        <v>2836060.18</v>
      </c>
      <c r="G8" s="25">
        <v>3000000</v>
      </c>
      <c r="H8" s="25">
        <v>3000000</v>
      </c>
      <c r="I8" s="42"/>
    </row>
    <row r="9" spans="1:9" ht="15">
      <c r="A9" s="6" t="s">
        <v>11</v>
      </c>
      <c r="B9" s="6" t="s">
        <v>20</v>
      </c>
      <c r="C9" s="1" t="s">
        <v>21</v>
      </c>
      <c r="D9" s="7">
        <v>0</v>
      </c>
      <c r="E9" s="7">
        <v>222300</v>
      </c>
      <c r="F9" s="7">
        <v>222300</v>
      </c>
      <c r="G9" s="25">
        <v>200000</v>
      </c>
      <c r="H9" s="25">
        <v>200000</v>
      </c>
      <c r="I9" s="42"/>
    </row>
    <row r="10" spans="1:9" ht="15">
      <c r="A10" s="6" t="s">
        <v>11</v>
      </c>
      <c r="B10" s="6" t="s">
        <v>22</v>
      </c>
      <c r="C10" s="1" t="s">
        <v>23</v>
      </c>
      <c r="D10" s="7">
        <v>6500000</v>
      </c>
      <c r="E10" s="7">
        <v>6484000</v>
      </c>
      <c r="F10" s="7">
        <v>6562106.97</v>
      </c>
      <c r="G10" s="25">
        <v>8500000</v>
      </c>
      <c r="H10" s="25">
        <v>8500000</v>
      </c>
      <c r="I10" s="42"/>
    </row>
    <row r="11" spans="1:9" ht="15">
      <c r="A11" s="6" t="s">
        <v>11</v>
      </c>
      <c r="B11" s="6" t="s">
        <v>24</v>
      </c>
      <c r="C11" s="1" t="s">
        <v>25</v>
      </c>
      <c r="D11" s="7">
        <v>0</v>
      </c>
      <c r="E11" s="7">
        <v>5180</v>
      </c>
      <c r="F11" s="7">
        <v>10003.88</v>
      </c>
      <c r="G11" s="25">
        <v>0</v>
      </c>
      <c r="H11" s="25">
        <v>0</v>
      </c>
      <c r="I11" s="17" t="s">
        <v>270</v>
      </c>
    </row>
    <row r="12" spans="1:9" ht="15">
      <c r="A12" s="6" t="s">
        <v>11</v>
      </c>
      <c r="B12" s="6" t="s">
        <v>26</v>
      </c>
      <c r="C12" s="1" t="s">
        <v>27</v>
      </c>
      <c r="D12" s="7">
        <v>520000</v>
      </c>
      <c r="E12" s="7">
        <v>536000</v>
      </c>
      <c r="F12" s="7">
        <v>534642</v>
      </c>
      <c r="G12" s="25">
        <v>550000</v>
      </c>
      <c r="H12" s="25">
        <v>550000</v>
      </c>
      <c r="I12" s="17" t="s">
        <v>271</v>
      </c>
    </row>
    <row r="13" spans="1:9" ht="15">
      <c r="A13" s="6" t="s">
        <v>11</v>
      </c>
      <c r="B13" s="6" t="s">
        <v>28</v>
      </c>
      <c r="C13" s="1" t="s">
        <v>29</v>
      </c>
      <c r="D13" s="7">
        <v>20000</v>
      </c>
      <c r="E13" s="7">
        <v>20000</v>
      </c>
      <c r="F13" s="7">
        <v>19350</v>
      </c>
      <c r="G13" s="25">
        <v>20000</v>
      </c>
      <c r="H13" s="25">
        <v>20000</v>
      </c>
      <c r="I13" s="17" t="s">
        <v>272</v>
      </c>
    </row>
    <row r="14" spans="1:9" ht="15">
      <c r="A14" s="6" t="s">
        <v>11</v>
      </c>
      <c r="B14" s="6" t="s">
        <v>30</v>
      </c>
      <c r="C14" s="1" t="s">
        <v>31</v>
      </c>
      <c r="D14" s="7">
        <v>2000</v>
      </c>
      <c r="E14" s="7">
        <v>2000</v>
      </c>
      <c r="F14" s="7">
        <v>0</v>
      </c>
      <c r="G14" s="25">
        <v>2000</v>
      </c>
      <c r="H14" s="25">
        <v>2000</v>
      </c>
      <c r="I14" s="17" t="s">
        <v>272</v>
      </c>
    </row>
    <row r="15" spans="1:9" ht="15">
      <c r="A15" s="6" t="s">
        <v>11</v>
      </c>
      <c r="B15" s="6" t="s">
        <v>32</v>
      </c>
      <c r="C15" s="1" t="s">
        <v>33</v>
      </c>
      <c r="D15" s="7">
        <v>10000</v>
      </c>
      <c r="E15" s="7">
        <v>10000</v>
      </c>
      <c r="F15" s="7">
        <v>2173</v>
      </c>
      <c r="G15" s="25">
        <v>5000</v>
      </c>
      <c r="H15" s="25">
        <v>5000</v>
      </c>
      <c r="I15" s="17" t="s">
        <v>272</v>
      </c>
    </row>
    <row r="16" spans="1:9" ht="15">
      <c r="A16" s="6" t="s">
        <v>11</v>
      </c>
      <c r="B16" s="6" t="s">
        <v>34</v>
      </c>
      <c r="C16" s="1" t="s">
        <v>35</v>
      </c>
      <c r="D16" s="7">
        <v>30000</v>
      </c>
      <c r="E16" s="7">
        <v>30000</v>
      </c>
      <c r="F16" s="7">
        <v>15474.86</v>
      </c>
      <c r="G16" s="25">
        <v>20000</v>
      </c>
      <c r="H16" s="25">
        <v>20000</v>
      </c>
      <c r="I16" s="17" t="s">
        <v>273</v>
      </c>
    </row>
    <row r="17" spans="1:9" ht="15">
      <c r="A17" s="6" t="s">
        <v>11</v>
      </c>
      <c r="B17" s="6" t="s">
        <v>36</v>
      </c>
      <c r="C17" s="1" t="s">
        <v>37</v>
      </c>
      <c r="D17" s="7">
        <v>0</v>
      </c>
      <c r="E17" s="7">
        <v>55000</v>
      </c>
      <c r="F17" s="7">
        <v>73278.78</v>
      </c>
      <c r="G17" s="25">
        <v>90000</v>
      </c>
      <c r="H17" s="25">
        <v>90000</v>
      </c>
      <c r="I17" s="17" t="s">
        <v>289</v>
      </c>
    </row>
    <row r="18" spans="1:8" ht="15">
      <c r="A18" s="6" t="s">
        <v>11</v>
      </c>
      <c r="B18" s="6" t="s">
        <v>38</v>
      </c>
      <c r="C18" s="1" t="s">
        <v>39</v>
      </c>
      <c r="D18" s="7">
        <v>30000</v>
      </c>
      <c r="E18" s="7">
        <v>30000</v>
      </c>
      <c r="F18" s="7">
        <v>4895.8</v>
      </c>
      <c r="G18" s="25">
        <v>0</v>
      </c>
      <c r="H18" s="25">
        <v>0</v>
      </c>
    </row>
    <row r="19" spans="1:9" ht="15">
      <c r="A19" s="6" t="s">
        <v>11</v>
      </c>
      <c r="B19" s="6" t="s">
        <v>40</v>
      </c>
      <c r="C19" s="1" t="s">
        <v>41</v>
      </c>
      <c r="D19" s="7">
        <v>1400000</v>
      </c>
      <c r="E19" s="7">
        <v>1400000</v>
      </c>
      <c r="F19" s="7">
        <v>1036045.98</v>
      </c>
      <c r="G19" s="25">
        <v>1400000</v>
      </c>
      <c r="H19" s="25">
        <v>1400000</v>
      </c>
      <c r="I19" s="17" t="s">
        <v>275</v>
      </c>
    </row>
    <row r="20" spans="1:9" ht="15">
      <c r="A20" s="6" t="s">
        <v>11</v>
      </c>
      <c r="B20" s="6" t="s">
        <v>42</v>
      </c>
      <c r="C20" s="1" t="s">
        <v>43</v>
      </c>
      <c r="D20" s="7">
        <v>0</v>
      </c>
      <c r="E20" s="7">
        <v>51324</v>
      </c>
      <c r="F20" s="7">
        <v>51324</v>
      </c>
      <c r="G20" s="25">
        <v>0</v>
      </c>
      <c r="H20" s="25">
        <v>0</v>
      </c>
      <c r="I20" s="16" t="s">
        <v>276</v>
      </c>
    </row>
    <row r="21" spans="1:14" ht="15">
      <c r="A21" s="6" t="s">
        <v>11</v>
      </c>
      <c r="B21" s="6" t="s">
        <v>44</v>
      </c>
      <c r="C21" s="1" t="s">
        <v>45</v>
      </c>
      <c r="D21" s="7">
        <v>193000</v>
      </c>
      <c r="E21" s="7">
        <v>178500</v>
      </c>
      <c r="F21" s="7">
        <v>148750</v>
      </c>
      <c r="G21" s="25">
        <f>14875*12</f>
        <v>178500</v>
      </c>
      <c r="H21" s="25">
        <f>14875*12</f>
        <v>178500</v>
      </c>
      <c r="I21" s="17" t="s">
        <v>277</v>
      </c>
      <c r="N21" s="30" t="s">
        <v>338</v>
      </c>
    </row>
    <row r="22" spans="1:14" ht="15">
      <c r="A22" s="6" t="s">
        <v>11</v>
      </c>
      <c r="B22" s="6" t="s">
        <v>46</v>
      </c>
      <c r="C22" s="1" t="s">
        <v>47</v>
      </c>
      <c r="D22" s="7">
        <v>6000</v>
      </c>
      <c r="E22" s="7">
        <v>6000</v>
      </c>
      <c r="F22" s="7">
        <v>6000</v>
      </c>
      <c r="G22" s="25">
        <v>6000</v>
      </c>
      <c r="H22" s="25">
        <v>6000</v>
      </c>
      <c r="I22" s="16" t="s">
        <v>278</v>
      </c>
      <c r="N22" s="13">
        <v>500000</v>
      </c>
    </row>
    <row r="23" spans="1:14" ht="15">
      <c r="A23" s="6" t="s">
        <v>11</v>
      </c>
      <c r="B23" s="6" t="s">
        <v>48</v>
      </c>
      <c r="C23" s="1" t="s">
        <v>49</v>
      </c>
      <c r="D23" s="7">
        <v>0</v>
      </c>
      <c r="E23" s="7">
        <v>0</v>
      </c>
      <c r="F23" s="7">
        <v>25000</v>
      </c>
      <c r="G23" s="25">
        <v>0</v>
      </c>
      <c r="H23" s="32">
        <v>1116000</v>
      </c>
      <c r="I23" s="16" t="s">
        <v>343</v>
      </c>
      <c r="K23" s="14"/>
      <c r="N23" s="13">
        <f>1116000+3800000</f>
        <v>4916000</v>
      </c>
    </row>
    <row r="24" spans="1:10" ht="15">
      <c r="A24" s="6" t="s">
        <v>11</v>
      </c>
      <c r="B24" s="6" t="s">
        <v>50</v>
      </c>
      <c r="C24" s="1" t="s">
        <v>51</v>
      </c>
      <c r="D24" s="7">
        <v>0</v>
      </c>
      <c r="E24" s="7">
        <v>0</v>
      </c>
      <c r="F24" s="14">
        <v>0</v>
      </c>
      <c r="G24" s="25">
        <v>0</v>
      </c>
      <c r="H24" s="25">
        <v>0</v>
      </c>
      <c r="J24" s="10" t="s">
        <v>348</v>
      </c>
    </row>
    <row r="25" spans="1:14" ht="15">
      <c r="A25" s="6" t="s">
        <v>11</v>
      </c>
      <c r="B25" s="6" t="s">
        <v>52</v>
      </c>
      <c r="C25" s="1" t="s">
        <v>53</v>
      </c>
      <c r="D25" s="7">
        <v>2103581</v>
      </c>
      <c r="E25" s="7">
        <v>2103581</v>
      </c>
      <c r="F25" s="7">
        <v>2103581</v>
      </c>
      <c r="G25" s="25">
        <v>24086000</v>
      </c>
      <c r="H25" s="25">
        <v>24086000</v>
      </c>
      <c r="I25" s="16" t="s">
        <v>287</v>
      </c>
      <c r="J25" s="15"/>
      <c r="L25" s="13"/>
      <c r="N25" s="13">
        <f>400000+450000</f>
        <v>850000</v>
      </c>
    </row>
    <row r="26" spans="1:14" s="12" customFormat="1" ht="15">
      <c r="A26" s="8" t="s">
        <v>11</v>
      </c>
      <c r="B26" s="2" t="s">
        <v>54</v>
      </c>
      <c r="C26" s="2" t="s">
        <v>1</v>
      </c>
      <c r="D26" s="9">
        <f>SUM(D5:D25)</f>
        <v>16964581</v>
      </c>
      <c r="E26" s="9">
        <f>SUM(E5:E25)</f>
        <v>17216381</v>
      </c>
      <c r="F26" s="9">
        <f>SUM(F5:F25)</f>
        <v>17334864.560000002</v>
      </c>
      <c r="G26" s="26">
        <f>SUM(G5:G25)</f>
        <v>41977500</v>
      </c>
      <c r="H26" s="26">
        <f>SUM(H5:H25)</f>
        <v>43093500</v>
      </c>
      <c r="I26" s="18"/>
      <c r="N26" s="20"/>
    </row>
    <row r="27" spans="1:8" ht="15">
      <c r="A27" s="6" t="s">
        <v>55</v>
      </c>
      <c r="B27" s="1" t="s">
        <v>56</v>
      </c>
      <c r="C27" s="1" t="s">
        <v>1</v>
      </c>
      <c r="D27" s="7">
        <f>SUM(D5:D25)</f>
        <v>16964581</v>
      </c>
      <c r="E27" s="7">
        <f>SUM(E5:E25)</f>
        <v>17216381</v>
      </c>
      <c r="F27" s="7">
        <f>SUM(F5:F25)</f>
        <v>17334864.560000002</v>
      </c>
      <c r="G27" s="25">
        <f>SUM(G5:G25)</f>
        <v>41977500</v>
      </c>
      <c r="H27" s="25">
        <f>SUM(H5:H25)</f>
        <v>43093500</v>
      </c>
    </row>
    <row r="28" spans="1:8" ht="15">
      <c r="A28" s="1" t="s">
        <v>1</v>
      </c>
      <c r="G28" s="24"/>
      <c r="H28" s="24"/>
    </row>
    <row r="29" spans="1:9" ht="15">
      <c r="A29" s="6" t="s">
        <v>57</v>
      </c>
      <c r="B29" s="6" t="s">
        <v>58</v>
      </c>
      <c r="C29" s="1" t="s">
        <v>59</v>
      </c>
      <c r="D29" s="7">
        <v>0</v>
      </c>
      <c r="E29" s="7">
        <v>5808</v>
      </c>
      <c r="F29" s="7">
        <v>5808</v>
      </c>
      <c r="G29" s="25">
        <v>0</v>
      </c>
      <c r="H29" s="25">
        <v>0</v>
      </c>
      <c r="I29" s="17" t="s">
        <v>267</v>
      </c>
    </row>
    <row r="30" spans="1:14" s="12" customFormat="1" ht="15">
      <c r="A30" s="8" t="s">
        <v>57</v>
      </c>
      <c r="B30" s="2" t="s">
        <v>54</v>
      </c>
      <c r="C30" s="2" t="s">
        <v>60</v>
      </c>
      <c r="D30" s="9">
        <f aca="true" t="shared" si="0" ref="D30:G31">D29</f>
        <v>0</v>
      </c>
      <c r="E30" s="9">
        <f t="shared" si="0"/>
        <v>5808</v>
      </c>
      <c r="F30" s="9">
        <f t="shared" si="0"/>
        <v>5808</v>
      </c>
      <c r="G30" s="26">
        <f t="shared" si="0"/>
        <v>0</v>
      </c>
      <c r="H30" s="26">
        <f>H29</f>
        <v>0</v>
      </c>
      <c r="I30" s="17"/>
      <c r="N30" s="20"/>
    </row>
    <row r="31" spans="1:8" ht="15">
      <c r="A31" s="6" t="s">
        <v>61</v>
      </c>
      <c r="B31" s="1" t="s">
        <v>56</v>
      </c>
      <c r="C31" s="1" t="s">
        <v>62</v>
      </c>
      <c r="D31" s="7">
        <f t="shared" si="0"/>
        <v>0</v>
      </c>
      <c r="E31" s="7">
        <f t="shared" si="0"/>
        <v>5808</v>
      </c>
      <c r="F31" s="7">
        <f t="shared" si="0"/>
        <v>5808</v>
      </c>
      <c r="G31" s="25">
        <f t="shared" si="0"/>
        <v>0</v>
      </c>
      <c r="H31" s="25">
        <f>H30</f>
        <v>0</v>
      </c>
    </row>
    <row r="32" spans="1:8" ht="15">
      <c r="A32" s="1" t="s">
        <v>1</v>
      </c>
      <c r="G32" s="24"/>
      <c r="H32" s="24"/>
    </row>
    <row r="33" spans="1:9" ht="15">
      <c r="A33" s="6" t="s">
        <v>63</v>
      </c>
      <c r="B33" s="6" t="s">
        <v>64</v>
      </c>
      <c r="C33" s="1" t="s">
        <v>65</v>
      </c>
      <c r="D33" s="7">
        <v>50000</v>
      </c>
      <c r="E33" s="7">
        <v>50000</v>
      </c>
      <c r="F33" s="7">
        <v>0</v>
      </c>
      <c r="G33" s="25">
        <f>50000</f>
        <v>50000</v>
      </c>
      <c r="H33" s="25">
        <f>50000</f>
        <v>50000</v>
      </c>
      <c r="I33" s="17" t="s">
        <v>290</v>
      </c>
    </row>
    <row r="34" spans="1:14" s="12" customFormat="1" ht="15">
      <c r="A34" s="8" t="s">
        <v>63</v>
      </c>
      <c r="B34" s="2" t="s">
        <v>54</v>
      </c>
      <c r="C34" s="2" t="s">
        <v>66</v>
      </c>
      <c r="D34" s="9">
        <f aca="true" t="shared" si="1" ref="D34:G35">D33</f>
        <v>50000</v>
      </c>
      <c r="E34" s="9">
        <f t="shared" si="1"/>
        <v>50000</v>
      </c>
      <c r="F34" s="9">
        <f t="shared" si="1"/>
        <v>0</v>
      </c>
      <c r="G34" s="26">
        <f t="shared" si="1"/>
        <v>50000</v>
      </c>
      <c r="H34" s="26">
        <f>H33</f>
        <v>50000</v>
      </c>
      <c r="I34" s="17"/>
      <c r="N34" s="20"/>
    </row>
    <row r="35" spans="1:8" ht="15">
      <c r="A35" s="6" t="s">
        <v>67</v>
      </c>
      <c r="B35" s="1" t="s">
        <v>56</v>
      </c>
      <c r="C35" s="1" t="s">
        <v>66</v>
      </c>
      <c r="D35" s="7">
        <f t="shared" si="1"/>
        <v>50000</v>
      </c>
      <c r="E35" s="7">
        <f t="shared" si="1"/>
        <v>50000</v>
      </c>
      <c r="F35" s="7">
        <f t="shared" si="1"/>
        <v>0</v>
      </c>
      <c r="G35" s="25">
        <f t="shared" si="1"/>
        <v>50000</v>
      </c>
      <c r="H35" s="25">
        <f>H34</f>
        <v>50000</v>
      </c>
    </row>
    <row r="36" spans="1:8" ht="15">
      <c r="A36" s="1" t="s">
        <v>1</v>
      </c>
      <c r="G36" s="24"/>
      <c r="H36" s="24"/>
    </row>
    <row r="37" spans="1:9" ht="15">
      <c r="A37" s="6" t="s">
        <v>68</v>
      </c>
      <c r="B37" s="6" t="s">
        <v>64</v>
      </c>
      <c r="C37" s="1" t="s">
        <v>65</v>
      </c>
      <c r="D37" s="7">
        <v>50000</v>
      </c>
      <c r="E37" s="7">
        <v>50000</v>
      </c>
      <c r="F37" s="7">
        <v>0</v>
      </c>
      <c r="G37" s="25">
        <v>50000</v>
      </c>
      <c r="H37" s="25">
        <v>50000</v>
      </c>
      <c r="I37" s="17" t="s">
        <v>291</v>
      </c>
    </row>
    <row r="38" spans="1:14" s="12" customFormat="1" ht="15">
      <c r="A38" s="8" t="s">
        <v>68</v>
      </c>
      <c r="B38" s="2" t="s">
        <v>54</v>
      </c>
      <c r="C38" s="2" t="s">
        <v>69</v>
      </c>
      <c r="D38" s="9">
        <f aca="true" t="shared" si="2" ref="D38:G39">D37</f>
        <v>50000</v>
      </c>
      <c r="E38" s="9">
        <f t="shared" si="2"/>
        <v>50000</v>
      </c>
      <c r="F38" s="9">
        <f t="shared" si="2"/>
        <v>0</v>
      </c>
      <c r="G38" s="26">
        <f t="shared" si="2"/>
        <v>50000</v>
      </c>
      <c r="H38" s="26">
        <f>H37</f>
        <v>50000</v>
      </c>
      <c r="I38" s="17"/>
      <c r="N38" s="20"/>
    </row>
    <row r="39" spans="1:8" ht="15">
      <c r="A39" s="6" t="s">
        <v>70</v>
      </c>
      <c r="B39" s="1" t="s">
        <v>56</v>
      </c>
      <c r="C39" s="1" t="s">
        <v>71</v>
      </c>
      <c r="D39" s="7">
        <f t="shared" si="2"/>
        <v>50000</v>
      </c>
      <c r="E39" s="7">
        <f t="shared" si="2"/>
        <v>50000</v>
      </c>
      <c r="F39" s="7">
        <f t="shared" si="2"/>
        <v>0</v>
      </c>
      <c r="G39" s="25">
        <f t="shared" si="2"/>
        <v>50000</v>
      </c>
      <c r="H39" s="25">
        <f>H38</f>
        <v>50000</v>
      </c>
    </row>
    <row r="40" spans="1:8" ht="15">
      <c r="A40" s="1" t="s">
        <v>1</v>
      </c>
      <c r="G40" s="24"/>
      <c r="H40" s="24"/>
    </row>
    <row r="41" spans="1:9" ht="15">
      <c r="A41" s="6" t="s">
        <v>72</v>
      </c>
      <c r="B41" s="6" t="s">
        <v>73</v>
      </c>
      <c r="C41" s="1" t="s">
        <v>74</v>
      </c>
      <c r="D41" s="7">
        <v>10000</v>
      </c>
      <c r="E41" s="7">
        <v>10000</v>
      </c>
      <c r="F41" s="7">
        <v>10000</v>
      </c>
      <c r="G41" s="25">
        <v>10000</v>
      </c>
      <c r="H41" s="25">
        <v>10000</v>
      </c>
      <c r="I41" s="17" t="s">
        <v>279</v>
      </c>
    </row>
    <row r="42" spans="1:14" s="12" customFormat="1" ht="15">
      <c r="A42" s="8" t="s">
        <v>72</v>
      </c>
      <c r="B42" s="2" t="s">
        <v>54</v>
      </c>
      <c r="C42" s="2" t="s">
        <v>75</v>
      </c>
      <c r="D42" s="9">
        <f aca="true" t="shared" si="3" ref="D42:G43">D41</f>
        <v>10000</v>
      </c>
      <c r="E42" s="9">
        <f t="shared" si="3"/>
        <v>10000</v>
      </c>
      <c r="F42" s="9">
        <f t="shared" si="3"/>
        <v>10000</v>
      </c>
      <c r="G42" s="26">
        <f t="shared" si="3"/>
        <v>10000</v>
      </c>
      <c r="H42" s="26">
        <f>H41</f>
        <v>10000</v>
      </c>
      <c r="I42" s="17"/>
      <c r="N42" s="20"/>
    </row>
    <row r="43" spans="1:13" ht="15">
      <c r="A43" s="6" t="s">
        <v>76</v>
      </c>
      <c r="B43" s="1" t="s">
        <v>56</v>
      </c>
      <c r="C43" s="1" t="s">
        <v>77</v>
      </c>
      <c r="D43" s="7">
        <f t="shared" si="3"/>
        <v>10000</v>
      </c>
      <c r="E43" s="7">
        <f t="shared" si="3"/>
        <v>10000</v>
      </c>
      <c r="F43" s="7">
        <f t="shared" si="3"/>
        <v>10000</v>
      </c>
      <c r="G43" s="25">
        <f t="shared" si="3"/>
        <v>10000</v>
      </c>
      <c r="H43" s="25">
        <f>H42</f>
        <v>10000</v>
      </c>
      <c r="M43" s="13"/>
    </row>
    <row r="44" spans="1:13" ht="15">
      <c r="A44" s="1" t="s">
        <v>1</v>
      </c>
      <c r="G44" s="24"/>
      <c r="H44" s="24"/>
      <c r="M44" s="13"/>
    </row>
    <row r="45" spans="1:13" ht="15">
      <c r="A45" s="6" t="s">
        <v>78</v>
      </c>
      <c r="B45" s="6" t="s">
        <v>79</v>
      </c>
      <c r="C45" s="1" t="s">
        <v>80</v>
      </c>
      <c r="D45" s="7">
        <v>6500</v>
      </c>
      <c r="E45" s="7">
        <v>0</v>
      </c>
      <c r="F45" s="7">
        <v>2400</v>
      </c>
      <c r="G45" s="25">
        <v>0</v>
      </c>
      <c r="H45" s="25">
        <v>0</v>
      </c>
      <c r="M45" s="13"/>
    </row>
    <row r="46" spans="1:14" s="12" customFormat="1" ht="15">
      <c r="A46" s="8" t="s">
        <v>78</v>
      </c>
      <c r="B46" s="2" t="s">
        <v>54</v>
      </c>
      <c r="C46" s="2" t="s">
        <v>81</v>
      </c>
      <c r="D46" s="9">
        <f aca="true" t="shared" si="4" ref="D46:G47">D45</f>
        <v>6500</v>
      </c>
      <c r="E46" s="9">
        <f t="shared" si="4"/>
        <v>0</v>
      </c>
      <c r="F46" s="9">
        <f t="shared" si="4"/>
        <v>2400</v>
      </c>
      <c r="G46" s="26">
        <f t="shared" si="4"/>
        <v>0</v>
      </c>
      <c r="H46" s="26">
        <f>H45</f>
        <v>0</v>
      </c>
      <c r="I46" s="18"/>
      <c r="N46" s="20"/>
    </row>
    <row r="47" spans="1:8" ht="15">
      <c r="A47" s="6" t="s">
        <v>82</v>
      </c>
      <c r="B47" s="1" t="s">
        <v>56</v>
      </c>
      <c r="C47" s="1" t="s">
        <v>83</v>
      </c>
      <c r="D47" s="7">
        <f t="shared" si="4"/>
        <v>6500</v>
      </c>
      <c r="E47" s="7">
        <f t="shared" si="4"/>
        <v>0</v>
      </c>
      <c r="F47" s="7">
        <f t="shared" si="4"/>
        <v>2400</v>
      </c>
      <c r="G47" s="25">
        <f t="shared" si="4"/>
        <v>0</v>
      </c>
      <c r="H47" s="25">
        <f>H46</f>
        <v>0</v>
      </c>
    </row>
    <row r="48" spans="1:8" ht="15">
      <c r="A48" s="1" t="s">
        <v>1</v>
      </c>
      <c r="G48" s="25"/>
      <c r="H48" s="25"/>
    </row>
    <row r="49" spans="1:9" ht="15">
      <c r="A49" s="6" t="s">
        <v>84</v>
      </c>
      <c r="B49" s="6" t="s">
        <v>79</v>
      </c>
      <c r="C49" s="1" t="s">
        <v>80</v>
      </c>
      <c r="D49" s="7">
        <v>0</v>
      </c>
      <c r="E49" s="7">
        <v>6500</v>
      </c>
      <c r="F49" s="7">
        <v>1200</v>
      </c>
      <c r="G49" s="25">
        <v>6500</v>
      </c>
      <c r="H49" s="25">
        <v>6500</v>
      </c>
      <c r="I49" s="17" t="s">
        <v>268</v>
      </c>
    </row>
    <row r="50" spans="1:14" s="12" customFormat="1" ht="15">
      <c r="A50" s="8" t="s">
        <v>84</v>
      </c>
      <c r="B50" s="2" t="s">
        <v>54</v>
      </c>
      <c r="C50" s="2" t="s">
        <v>85</v>
      </c>
      <c r="D50" s="9">
        <f aca="true" t="shared" si="5" ref="D50:G51">D49</f>
        <v>0</v>
      </c>
      <c r="E50" s="9">
        <f t="shared" si="5"/>
        <v>6500</v>
      </c>
      <c r="F50" s="9">
        <f t="shared" si="5"/>
        <v>1200</v>
      </c>
      <c r="G50" s="26">
        <f t="shared" si="5"/>
        <v>6500</v>
      </c>
      <c r="H50" s="26">
        <f>H49</f>
        <v>6500</v>
      </c>
      <c r="I50" s="17"/>
      <c r="N50" s="20"/>
    </row>
    <row r="51" spans="1:8" ht="15">
      <c r="A51" s="6" t="s">
        <v>86</v>
      </c>
      <c r="B51" s="1" t="s">
        <v>56</v>
      </c>
      <c r="C51" s="1" t="s">
        <v>87</v>
      </c>
      <c r="D51" s="7">
        <f t="shared" si="5"/>
        <v>0</v>
      </c>
      <c r="E51" s="7">
        <f t="shared" si="5"/>
        <v>6500</v>
      </c>
      <c r="F51" s="7">
        <f t="shared" si="5"/>
        <v>1200</v>
      </c>
      <c r="G51" s="25">
        <f t="shared" si="5"/>
        <v>6500</v>
      </c>
      <c r="H51" s="25">
        <f>H50</f>
        <v>6500</v>
      </c>
    </row>
    <row r="52" spans="1:8" ht="15">
      <c r="A52" s="1" t="s">
        <v>1</v>
      </c>
      <c r="G52" s="24"/>
      <c r="H52" s="24"/>
    </row>
    <row r="53" spans="1:8" ht="15">
      <c r="A53" s="6" t="s">
        <v>88</v>
      </c>
      <c r="B53" s="6" t="s">
        <v>89</v>
      </c>
      <c r="C53" s="1" t="s">
        <v>90</v>
      </c>
      <c r="D53" s="7">
        <v>3000</v>
      </c>
      <c r="E53" s="7">
        <v>3000</v>
      </c>
      <c r="F53" s="7">
        <v>0</v>
      </c>
      <c r="G53" s="25">
        <v>0</v>
      </c>
      <c r="H53" s="25">
        <v>0</v>
      </c>
    </row>
    <row r="54" spans="1:14" s="12" customFormat="1" ht="15">
      <c r="A54" s="8" t="s">
        <v>88</v>
      </c>
      <c r="B54" s="2" t="s">
        <v>54</v>
      </c>
      <c r="C54" s="2" t="s">
        <v>91</v>
      </c>
      <c r="D54" s="9">
        <f aca="true" t="shared" si="6" ref="D54:G55">D53</f>
        <v>3000</v>
      </c>
      <c r="E54" s="9">
        <f t="shared" si="6"/>
        <v>3000</v>
      </c>
      <c r="F54" s="9">
        <f t="shared" si="6"/>
        <v>0</v>
      </c>
      <c r="G54" s="26">
        <f t="shared" si="6"/>
        <v>0</v>
      </c>
      <c r="H54" s="26">
        <f>H53</f>
        <v>0</v>
      </c>
      <c r="I54" s="18"/>
      <c r="N54" s="20"/>
    </row>
    <row r="55" spans="1:8" ht="15">
      <c r="A55" s="6" t="s">
        <v>92</v>
      </c>
      <c r="B55" s="1" t="s">
        <v>56</v>
      </c>
      <c r="C55" s="1" t="s">
        <v>93</v>
      </c>
      <c r="D55" s="7">
        <f t="shared" si="6"/>
        <v>3000</v>
      </c>
      <c r="E55" s="7">
        <f t="shared" si="6"/>
        <v>3000</v>
      </c>
      <c r="F55" s="7">
        <f t="shared" si="6"/>
        <v>0</v>
      </c>
      <c r="G55" s="25">
        <f t="shared" si="6"/>
        <v>0</v>
      </c>
      <c r="H55" s="25">
        <f>H54</f>
        <v>0</v>
      </c>
    </row>
    <row r="56" spans="1:8" ht="15">
      <c r="A56" s="1" t="s">
        <v>1</v>
      </c>
      <c r="G56" s="24"/>
      <c r="H56" s="24"/>
    </row>
    <row r="57" spans="1:8" ht="15">
      <c r="A57" s="6" t="s">
        <v>94</v>
      </c>
      <c r="B57" s="6" t="s">
        <v>73</v>
      </c>
      <c r="C57" s="1" t="s">
        <v>74</v>
      </c>
      <c r="D57" s="7">
        <v>0</v>
      </c>
      <c r="E57" s="7">
        <v>0</v>
      </c>
      <c r="F57" s="7">
        <v>24000</v>
      </c>
      <c r="G57" s="25">
        <v>0</v>
      </c>
      <c r="H57" s="25">
        <v>0</v>
      </c>
    </row>
    <row r="58" spans="1:9" ht="15">
      <c r="A58" s="6" t="s">
        <v>94</v>
      </c>
      <c r="B58" s="6" t="s">
        <v>64</v>
      </c>
      <c r="C58" s="1" t="s">
        <v>65</v>
      </c>
      <c r="D58" s="7">
        <v>144000</v>
      </c>
      <c r="E58" s="7">
        <v>144000</v>
      </c>
      <c r="F58" s="7">
        <v>96000</v>
      </c>
      <c r="G58" s="25">
        <v>144000</v>
      </c>
      <c r="H58" s="25">
        <v>144000</v>
      </c>
      <c r="I58" s="17" t="s">
        <v>280</v>
      </c>
    </row>
    <row r="59" spans="1:14" s="12" customFormat="1" ht="15">
      <c r="A59" s="8" t="s">
        <v>94</v>
      </c>
      <c r="B59" s="2" t="s">
        <v>54</v>
      </c>
      <c r="C59" s="2" t="s">
        <v>95</v>
      </c>
      <c r="D59" s="9">
        <f>SUM(D57:D58)</f>
        <v>144000</v>
      </c>
      <c r="E59" s="9">
        <f>SUM(E57:E58)</f>
        <v>144000</v>
      </c>
      <c r="F59" s="9">
        <f>SUM(F57:F58)</f>
        <v>120000</v>
      </c>
      <c r="G59" s="26">
        <f>SUM(G57:G58)</f>
        <v>144000</v>
      </c>
      <c r="H59" s="26">
        <f>SUM(H57:H58)</f>
        <v>144000</v>
      </c>
      <c r="I59" s="17"/>
      <c r="N59" s="20"/>
    </row>
    <row r="60" spans="1:8" ht="15">
      <c r="A60" s="6" t="s">
        <v>96</v>
      </c>
      <c r="B60" s="1" t="s">
        <v>56</v>
      </c>
      <c r="C60" s="1" t="s">
        <v>97</v>
      </c>
      <c r="D60" s="7">
        <f>D59</f>
        <v>144000</v>
      </c>
      <c r="E60" s="7">
        <f>E59</f>
        <v>144000</v>
      </c>
      <c r="F60" s="7">
        <f>F59</f>
        <v>120000</v>
      </c>
      <c r="G60" s="25">
        <f>G59</f>
        <v>144000</v>
      </c>
      <c r="H60" s="25">
        <f>H59</f>
        <v>144000</v>
      </c>
    </row>
    <row r="61" spans="1:8" ht="15">
      <c r="A61" s="1" t="s">
        <v>1</v>
      </c>
      <c r="G61" s="24"/>
      <c r="H61" s="24"/>
    </row>
    <row r="62" spans="1:9" ht="15">
      <c r="A62" s="6" t="s">
        <v>98</v>
      </c>
      <c r="B62" s="6" t="s">
        <v>73</v>
      </c>
      <c r="C62" s="1" t="s">
        <v>74</v>
      </c>
      <c r="D62" s="7">
        <v>564000</v>
      </c>
      <c r="E62" s="7">
        <v>564000</v>
      </c>
      <c r="F62" s="7">
        <v>832043</v>
      </c>
      <c r="G62" s="25">
        <v>560000</v>
      </c>
      <c r="H62" s="25">
        <v>560000</v>
      </c>
      <c r="I62" s="17" t="s">
        <v>281</v>
      </c>
    </row>
    <row r="63" spans="1:9" ht="15">
      <c r="A63" s="6" t="s">
        <v>98</v>
      </c>
      <c r="B63" s="6" t="s">
        <v>64</v>
      </c>
      <c r="C63" s="1" t="s">
        <v>65</v>
      </c>
      <c r="D63" s="7">
        <v>200000</v>
      </c>
      <c r="E63" s="7">
        <v>200000</v>
      </c>
      <c r="F63" s="7">
        <v>26519</v>
      </c>
      <c r="G63" s="25">
        <v>200000</v>
      </c>
      <c r="H63" s="25">
        <v>200000</v>
      </c>
      <c r="I63" s="17" t="s">
        <v>282</v>
      </c>
    </row>
    <row r="64" spans="1:14" s="12" customFormat="1" ht="15">
      <c r="A64" s="8" t="s">
        <v>98</v>
      </c>
      <c r="B64" s="2" t="s">
        <v>54</v>
      </c>
      <c r="C64" s="2" t="s">
        <v>99</v>
      </c>
      <c r="D64" s="9">
        <f>SUM(D62:D63)</f>
        <v>764000</v>
      </c>
      <c r="E64" s="9">
        <f>SUM(E62:E63)</f>
        <v>764000</v>
      </c>
      <c r="F64" s="9">
        <f>SUM(F62:F63)</f>
        <v>858562</v>
      </c>
      <c r="G64" s="26">
        <f>SUM(G62:G63)</f>
        <v>760000</v>
      </c>
      <c r="H64" s="26">
        <f>SUM(H62:H63)</f>
        <v>760000</v>
      </c>
      <c r="I64" s="17"/>
      <c r="N64" s="20"/>
    </row>
    <row r="65" spans="1:8" ht="15">
      <c r="A65" s="6" t="s">
        <v>100</v>
      </c>
      <c r="B65" s="1" t="s">
        <v>56</v>
      </c>
      <c r="C65" s="1" t="s">
        <v>101</v>
      </c>
      <c r="D65" s="7">
        <f>D64</f>
        <v>764000</v>
      </c>
      <c r="E65" s="7">
        <f>E64</f>
        <v>764000</v>
      </c>
      <c r="F65" s="7">
        <f>F64</f>
        <v>858562</v>
      </c>
      <c r="G65" s="25">
        <f>G64</f>
        <v>760000</v>
      </c>
      <c r="H65" s="25">
        <f>H64</f>
        <v>760000</v>
      </c>
    </row>
    <row r="66" spans="1:8" ht="15">
      <c r="A66" s="1" t="s">
        <v>1</v>
      </c>
      <c r="G66" s="24"/>
      <c r="H66" s="24"/>
    </row>
    <row r="67" spans="1:8" ht="15">
      <c r="A67" s="6" t="s">
        <v>102</v>
      </c>
      <c r="B67" s="6" t="s">
        <v>89</v>
      </c>
      <c r="C67" s="1" t="s">
        <v>90</v>
      </c>
      <c r="D67" s="7">
        <v>7000</v>
      </c>
      <c r="E67" s="7">
        <v>7000</v>
      </c>
      <c r="F67" s="7">
        <v>4472</v>
      </c>
      <c r="G67" s="25">
        <v>7000</v>
      </c>
      <c r="H67" s="25">
        <v>7000</v>
      </c>
    </row>
    <row r="68" spans="1:8" ht="15">
      <c r="A68" s="6" t="s">
        <v>102</v>
      </c>
      <c r="B68" s="6" t="s">
        <v>103</v>
      </c>
      <c r="C68" s="1" t="s">
        <v>104</v>
      </c>
      <c r="D68" s="7">
        <v>5000</v>
      </c>
      <c r="E68" s="7">
        <v>5000</v>
      </c>
      <c r="F68" s="7">
        <v>2644</v>
      </c>
      <c r="G68" s="25">
        <v>5000</v>
      </c>
      <c r="H68" s="25">
        <v>5000</v>
      </c>
    </row>
    <row r="69" spans="1:9" ht="15">
      <c r="A69" s="6" t="s">
        <v>102</v>
      </c>
      <c r="B69" s="6" t="s">
        <v>105</v>
      </c>
      <c r="C69" s="1" t="s">
        <v>106</v>
      </c>
      <c r="D69" s="7">
        <v>442800</v>
      </c>
      <c r="E69" s="7">
        <v>442800</v>
      </c>
      <c r="F69" s="7">
        <v>0</v>
      </c>
      <c r="G69" s="25">
        <v>442800</v>
      </c>
      <c r="H69" s="25">
        <v>442800</v>
      </c>
      <c r="I69" s="17" t="s">
        <v>283</v>
      </c>
    </row>
    <row r="70" spans="1:14" s="12" customFormat="1" ht="15">
      <c r="A70" s="8" t="s">
        <v>102</v>
      </c>
      <c r="B70" s="2" t="s">
        <v>54</v>
      </c>
      <c r="C70" s="2" t="s">
        <v>107</v>
      </c>
      <c r="D70" s="9">
        <f>SUM(D67:D69)</f>
        <v>454800</v>
      </c>
      <c r="E70" s="9">
        <f>SUM(E67:E69)</f>
        <v>454800</v>
      </c>
      <c r="F70" s="9">
        <f>SUM(F67:F69)</f>
        <v>7116</v>
      </c>
      <c r="G70" s="26">
        <f>SUM(G67:G69)</f>
        <v>454800</v>
      </c>
      <c r="H70" s="26">
        <f>SUM(H67:H69)</f>
        <v>454800</v>
      </c>
      <c r="I70" s="17"/>
      <c r="N70" s="20"/>
    </row>
    <row r="71" spans="1:8" ht="15">
      <c r="A71" s="6" t="s">
        <v>108</v>
      </c>
      <c r="B71" s="1" t="s">
        <v>56</v>
      </c>
      <c r="C71" s="1" t="s">
        <v>109</v>
      </c>
      <c r="D71" s="7">
        <f>D70</f>
        <v>454800</v>
      </c>
      <c r="E71" s="7">
        <f>E70</f>
        <v>454800</v>
      </c>
      <c r="F71" s="7">
        <f>F70</f>
        <v>7116</v>
      </c>
      <c r="G71" s="25">
        <f>G70</f>
        <v>454800</v>
      </c>
      <c r="H71" s="25">
        <f>H70</f>
        <v>454800</v>
      </c>
    </row>
    <row r="72" spans="1:8" ht="15">
      <c r="A72" s="1" t="s">
        <v>1</v>
      </c>
      <c r="G72" s="24"/>
      <c r="H72" s="24"/>
    </row>
    <row r="73" spans="1:9" ht="15">
      <c r="A73" s="6" t="s">
        <v>110</v>
      </c>
      <c r="B73" s="6" t="s">
        <v>111</v>
      </c>
      <c r="C73" s="1" t="s">
        <v>112</v>
      </c>
      <c r="D73" s="7">
        <v>8000</v>
      </c>
      <c r="E73" s="7">
        <v>22500</v>
      </c>
      <c r="F73" s="7">
        <v>2724</v>
      </c>
      <c r="G73" s="25">
        <v>5000</v>
      </c>
      <c r="H73" s="25">
        <v>5000</v>
      </c>
      <c r="I73" s="17" t="s">
        <v>285</v>
      </c>
    </row>
    <row r="74" spans="1:14" s="12" customFormat="1" ht="15">
      <c r="A74" s="8" t="s">
        <v>110</v>
      </c>
      <c r="B74" s="2" t="s">
        <v>54</v>
      </c>
      <c r="C74" s="2" t="s">
        <v>113</v>
      </c>
      <c r="D74" s="9">
        <f>D73</f>
        <v>8000</v>
      </c>
      <c r="E74" s="9">
        <f>E73</f>
        <v>22500</v>
      </c>
      <c r="F74" s="9">
        <f>F73</f>
        <v>2724</v>
      </c>
      <c r="G74" s="26">
        <f>G73</f>
        <v>5000</v>
      </c>
      <c r="H74" s="26">
        <f>H73</f>
        <v>5000</v>
      </c>
      <c r="I74" s="17"/>
      <c r="N74" s="20"/>
    </row>
    <row r="75" spans="1:14" s="12" customFormat="1" ht="15">
      <c r="A75" s="8" t="s">
        <v>204</v>
      </c>
      <c r="B75" s="2"/>
      <c r="C75" s="2"/>
      <c r="D75" s="9"/>
      <c r="E75" s="9"/>
      <c r="F75" s="9"/>
      <c r="G75" s="26"/>
      <c r="H75" s="26"/>
      <c r="I75" s="17" t="s">
        <v>292</v>
      </c>
      <c r="N75" s="20"/>
    </row>
    <row r="76" spans="1:14" s="12" customFormat="1" ht="15">
      <c r="A76" s="8" t="s">
        <v>204</v>
      </c>
      <c r="B76" s="2"/>
      <c r="C76" s="2"/>
      <c r="D76" s="9">
        <v>0</v>
      </c>
      <c r="E76" s="9">
        <v>0</v>
      </c>
      <c r="F76" s="9">
        <v>0</v>
      </c>
      <c r="G76" s="26">
        <v>160000</v>
      </c>
      <c r="H76" s="26">
        <v>160000</v>
      </c>
      <c r="I76" s="17"/>
      <c r="N76" s="20"/>
    </row>
    <row r="77" spans="1:11" ht="15">
      <c r="A77" s="6" t="s">
        <v>114</v>
      </c>
      <c r="B77" s="6" t="s">
        <v>89</v>
      </c>
      <c r="C77" s="1" t="s">
        <v>90</v>
      </c>
      <c r="D77" s="7">
        <v>90000</v>
      </c>
      <c r="E77" s="7">
        <v>107000</v>
      </c>
      <c r="F77" s="7">
        <v>205756</v>
      </c>
      <c r="G77" s="25">
        <v>100000</v>
      </c>
      <c r="H77" s="25">
        <v>100000</v>
      </c>
      <c r="I77" s="17" t="s">
        <v>293</v>
      </c>
      <c r="K77" s="12"/>
    </row>
    <row r="78" spans="1:14" s="12" customFormat="1" ht="15">
      <c r="A78" s="8" t="s">
        <v>114</v>
      </c>
      <c r="B78" s="2" t="s">
        <v>54</v>
      </c>
      <c r="C78" s="2" t="s">
        <v>115</v>
      </c>
      <c r="D78" s="9">
        <f>D77</f>
        <v>90000</v>
      </c>
      <c r="E78" s="9">
        <f>E77</f>
        <v>107000</v>
      </c>
      <c r="F78" s="9">
        <f>F77</f>
        <v>205756</v>
      </c>
      <c r="G78" s="26">
        <f>G77</f>
        <v>100000</v>
      </c>
      <c r="H78" s="26">
        <f>H77</f>
        <v>100000</v>
      </c>
      <c r="I78" s="17"/>
      <c r="N78" s="20"/>
    </row>
    <row r="79" spans="1:9" ht="15">
      <c r="A79" s="6" t="s">
        <v>116</v>
      </c>
      <c r="B79" s="1" t="s">
        <v>56</v>
      </c>
      <c r="C79" s="1" t="s">
        <v>117</v>
      </c>
      <c r="D79" s="7">
        <f>D74+D78</f>
        <v>98000</v>
      </c>
      <c r="E79" s="7">
        <f>E74+E78</f>
        <v>129500</v>
      </c>
      <c r="F79" s="7">
        <f>F74+F78</f>
        <v>208480</v>
      </c>
      <c r="G79" s="25">
        <f>G74+G78</f>
        <v>105000</v>
      </c>
      <c r="H79" s="25">
        <f>H74+H78</f>
        <v>105000</v>
      </c>
      <c r="I79" s="17" t="s">
        <v>263</v>
      </c>
    </row>
    <row r="80" spans="1:8" ht="15">
      <c r="A80" s="1" t="s">
        <v>1</v>
      </c>
      <c r="G80" s="24"/>
      <c r="H80" s="24"/>
    </row>
    <row r="81" spans="1:8" ht="15">
      <c r="A81" s="6" t="s">
        <v>118</v>
      </c>
      <c r="B81" s="6" t="s">
        <v>89</v>
      </c>
      <c r="C81" s="1" t="s">
        <v>90</v>
      </c>
      <c r="D81" s="7">
        <v>2500</v>
      </c>
      <c r="E81" s="7">
        <v>8500</v>
      </c>
      <c r="F81" s="7">
        <v>16865</v>
      </c>
      <c r="G81" s="25">
        <v>20000</v>
      </c>
      <c r="H81" s="25">
        <v>20000</v>
      </c>
    </row>
    <row r="82" spans="1:9" ht="15">
      <c r="A82" s="6" t="s">
        <v>118</v>
      </c>
      <c r="B82" s="6" t="s">
        <v>111</v>
      </c>
      <c r="C82" s="1" t="s">
        <v>112</v>
      </c>
      <c r="D82" s="7">
        <v>40000</v>
      </c>
      <c r="E82" s="7">
        <v>40000</v>
      </c>
      <c r="F82" s="7">
        <v>25079</v>
      </c>
      <c r="G82" s="25">
        <v>30000</v>
      </c>
      <c r="H82" s="25">
        <v>30000</v>
      </c>
      <c r="I82" s="17" t="s">
        <v>284</v>
      </c>
    </row>
    <row r="83" spans="1:9" ht="15">
      <c r="A83" s="6" t="s">
        <v>118</v>
      </c>
      <c r="B83" s="6" t="s">
        <v>64</v>
      </c>
      <c r="C83" s="1" t="s">
        <v>65</v>
      </c>
      <c r="D83" s="7">
        <v>0</v>
      </c>
      <c r="E83" s="7">
        <v>0</v>
      </c>
      <c r="F83" s="7">
        <v>4150</v>
      </c>
      <c r="G83" s="25">
        <v>6000</v>
      </c>
      <c r="H83" s="25">
        <v>6000</v>
      </c>
      <c r="I83" s="17" t="s">
        <v>274</v>
      </c>
    </row>
    <row r="84" spans="1:9" ht="15">
      <c r="A84" s="6" t="s">
        <v>118</v>
      </c>
      <c r="B84" s="6" t="s">
        <v>68</v>
      </c>
      <c r="C84" s="1" t="s">
        <v>119</v>
      </c>
      <c r="D84" s="7">
        <v>979380</v>
      </c>
      <c r="E84" s="7">
        <v>1049380</v>
      </c>
      <c r="F84" s="7">
        <v>1049380</v>
      </c>
      <c r="G84" s="25">
        <v>979300</v>
      </c>
      <c r="H84" s="25">
        <v>979300</v>
      </c>
      <c r="I84" s="17" t="s">
        <v>286</v>
      </c>
    </row>
    <row r="85" spans="1:8" ht="15">
      <c r="A85" s="6" t="s">
        <v>118</v>
      </c>
      <c r="B85" s="6" t="s">
        <v>58</v>
      </c>
      <c r="C85" s="1" t="s">
        <v>59</v>
      </c>
      <c r="D85" s="7">
        <v>0</v>
      </c>
      <c r="E85" s="7">
        <v>798</v>
      </c>
      <c r="F85" s="7">
        <v>2798</v>
      </c>
      <c r="G85" s="25">
        <v>0</v>
      </c>
      <c r="H85" s="25">
        <v>0</v>
      </c>
    </row>
    <row r="86" spans="1:8" ht="15">
      <c r="A86" s="6" t="s">
        <v>118</v>
      </c>
      <c r="B86" s="6" t="s">
        <v>79</v>
      </c>
      <c r="C86" s="1" t="s">
        <v>80</v>
      </c>
      <c r="D86" s="7">
        <v>5000</v>
      </c>
      <c r="E86" s="7">
        <v>0</v>
      </c>
      <c r="F86" s="7">
        <v>302814.41</v>
      </c>
      <c r="G86" s="25">
        <v>0</v>
      </c>
      <c r="H86" s="25">
        <v>0</v>
      </c>
    </row>
    <row r="87" spans="1:14" s="12" customFormat="1" ht="15">
      <c r="A87" s="8" t="s">
        <v>118</v>
      </c>
      <c r="B87" s="2" t="s">
        <v>54</v>
      </c>
      <c r="C87" s="2" t="s">
        <v>120</v>
      </c>
      <c r="D87" s="9">
        <f>SUM(D81:D86)</f>
        <v>1026880</v>
      </c>
      <c r="E87" s="9">
        <f>SUM(E81:E86)</f>
        <v>1098678</v>
      </c>
      <c r="F87" s="9">
        <f>SUM(F81:F86)</f>
        <v>1401086.41</v>
      </c>
      <c r="G87" s="26">
        <f>SUM(G81:G86)</f>
        <v>1035300</v>
      </c>
      <c r="H87" s="26">
        <f>SUM(H81:H86)</f>
        <v>1035300</v>
      </c>
      <c r="I87" s="18"/>
      <c r="N87" s="20"/>
    </row>
    <row r="88" spans="1:8" ht="15">
      <c r="A88" s="6" t="s">
        <v>121</v>
      </c>
      <c r="B88" s="1" t="s">
        <v>56</v>
      </c>
      <c r="C88" s="1" t="s">
        <v>122</v>
      </c>
      <c r="D88" s="7">
        <f>D87</f>
        <v>1026880</v>
      </c>
      <c r="E88" s="7">
        <f>E87</f>
        <v>1098678</v>
      </c>
      <c r="F88" s="7">
        <f>F87</f>
        <v>1401086.41</v>
      </c>
      <c r="G88" s="25">
        <f>G87</f>
        <v>1035300</v>
      </c>
      <c r="H88" s="25">
        <f>H87</f>
        <v>1035300</v>
      </c>
    </row>
    <row r="89" spans="1:8" ht="15">
      <c r="A89" s="1" t="s">
        <v>1</v>
      </c>
      <c r="G89" s="24"/>
      <c r="H89" s="24"/>
    </row>
    <row r="90" spans="1:8" ht="15">
      <c r="A90" s="6" t="s">
        <v>123</v>
      </c>
      <c r="B90" s="6" t="s">
        <v>124</v>
      </c>
      <c r="C90" s="1" t="s">
        <v>125</v>
      </c>
      <c r="D90" s="7">
        <v>0</v>
      </c>
      <c r="E90" s="7">
        <v>0</v>
      </c>
      <c r="F90" s="7">
        <v>6365</v>
      </c>
      <c r="G90" s="25">
        <v>0</v>
      </c>
      <c r="H90" s="25">
        <v>0</v>
      </c>
    </row>
    <row r="91" spans="1:14" s="12" customFormat="1" ht="15">
      <c r="A91" s="8" t="s">
        <v>123</v>
      </c>
      <c r="B91" s="2" t="s">
        <v>54</v>
      </c>
      <c r="C91" s="2" t="s">
        <v>126</v>
      </c>
      <c r="D91" s="9">
        <f aca="true" t="shared" si="7" ref="D91:G92">D90</f>
        <v>0</v>
      </c>
      <c r="E91" s="9">
        <f t="shared" si="7"/>
        <v>0</v>
      </c>
      <c r="F91" s="9">
        <f t="shared" si="7"/>
        <v>6365</v>
      </c>
      <c r="G91" s="26">
        <f t="shared" si="7"/>
        <v>0</v>
      </c>
      <c r="H91" s="26">
        <f>H90</f>
        <v>0</v>
      </c>
      <c r="I91" s="17"/>
      <c r="N91" s="20"/>
    </row>
    <row r="92" spans="1:8" ht="15">
      <c r="A92" s="6" t="s">
        <v>127</v>
      </c>
      <c r="B92" s="1" t="s">
        <v>56</v>
      </c>
      <c r="C92" s="1" t="s">
        <v>128</v>
      </c>
      <c r="D92" s="7">
        <f t="shared" si="7"/>
        <v>0</v>
      </c>
      <c r="E92" s="7">
        <f t="shared" si="7"/>
        <v>0</v>
      </c>
      <c r="F92" s="7">
        <f t="shared" si="7"/>
        <v>6365</v>
      </c>
      <c r="G92" s="25">
        <f t="shared" si="7"/>
        <v>0</v>
      </c>
      <c r="H92" s="25">
        <f>H91</f>
        <v>0</v>
      </c>
    </row>
    <row r="93" spans="1:8" ht="15">
      <c r="A93" s="1" t="s">
        <v>1</v>
      </c>
      <c r="G93" s="24"/>
      <c r="H93" s="24"/>
    </row>
    <row r="94" spans="1:14" s="12" customFormat="1" ht="15">
      <c r="A94" s="39" t="s">
        <v>129</v>
      </c>
      <c r="B94" s="40"/>
      <c r="C94" s="40"/>
      <c r="D94" s="9">
        <f>D27+D31+D35+D39+D43+D47+D51+D55+D60+D65+D71+D79+D88+D92</f>
        <v>19571761</v>
      </c>
      <c r="E94" s="9">
        <f>E27+E31+E35+E39+E43+E47+E51+E55+E60+E65+E71+E79+E88+E92</f>
        <v>19932667</v>
      </c>
      <c r="F94" s="9">
        <f>F27+F31+F35+F39+F43+F47+F51+F55+F60+F65+F71+F79+F88+F92</f>
        <v>19955881.970000003</v>
      </c>
      <c r="G94" s="26">
        <f>G27+G31+G35+G39+G43+G47+G51+G55+G60+G65+G71+G79+G88+G92</f>
        <v>44593100</v>
      </c>
      <c r="H94" s="26">
        <f>H27+H31+H35+H39+H43+H47+H51+H55+H60+H65+H71+H79+H88+H92</f>
        <v>45709100</v>
      </c>
      <c r="I94" s="18"/>
      <c r="N94" s="20"/>
    </row>
    <row r="95" spans="7:8" ht="15">
      <c r="G95" s="24"/>
      <c r="H95" s="24"/>
    </row>
    <row r="96" spans="1:8" ht="15">
      <c r="A96" s="37" t="s">
        <v>130</v>
      </c>
      <c r="B96" s="38"/>
      <c r="C96" s="38"/>
      <c r="D96" s="38"/>
      <c r="E96" s="38"/>
      <c r="F96" s="38"/>
      <c r="G96" s="24"/>
      <c r="H96" s="24"/>
    </row>
    <row r="97" spans="1:8" ht="15">
      <c r="A97" s="3"/>
      <c r="B97" s="5"/>
      <c r="C97" s="5"/>
      <c r="D97" s="43">
        <v>2018</v>
      </c>
      <c r="E97" s="43"/>
      <c r="F97" s="44"/>
      <c r="G97" s="27">
        <v>2019</v>
      </c>
      <c r="H97" s="27">
        <v>2019</v>
      </c>
    </row>
    <row r="98" spans="1:8" ht="15">
      <c r="A98" s="6" t="s">
        <v>1</v>
      </c>
      <c r="B98" s="6" t="s">
        <v>1</v>
      </c>
      <c r="C98" s="6" t="s">
        <v>1</v>
      </c>
      <c r="D98" s="6" t="s">
        <v>2</v>
      </c>
      <c r="E98" s="6" t="s">
        <v>3</v>
      </c>
      <c r="F98" s="6" t="s">
        <v>4</v>
      </c>
      <c r="G98" s="28" t="s">
        <v>336</v>
      </c>
      <c r="H98" s="28" t="s">
        <v>2</v>
      </c>
    </row>
    <row r="99" spans="1:8" ht="15">
      <c r="A99" s="6" t="s">
        <v>5</v>
      </c>
      <c r="B99" s="6" t="s">
        <v>6</v>
      </c>
      <c r="C99" s="1" t="s">
        <v>7</v>
      </c>
      <c r="D99" s="6" t="s">
        <v>8</v>
      </c>
      <c r="E99" s="6" t="s">
        <v>9</v>
      </c>
      <c r="F99" s="6" t="s">
        <v>10</v>
      </c>
      <c r="G99" s="28"/>
      <c r="H99" s="28" t="s">
        <v>8</v>
      </c>
    </row>
    <row r="100" spans="1:8" ht="15">
      <c r="A100" s="6" t="s">
        <v>131</v>
      </c>
      <c r="B100" s="6" t="s">
        <v>132</v>
      </c>
      <c r="C100" s="1" t="s">
        <v>133</v>
      </c>
      <c r="D100" s="7">
        <v>50000</v>
      </c>
      <c r="E100" s="7">
        <v>50000</v>
      </c>
      <c r="F100" s="7">
        <v>22105.54</v>
      </c>
      <c r="G100" s="25">
        <v>50000</v>
      </c>
      <c r="H100" s="25">
        <v>50000</v>
      </c>
    </row>
    <row r="101" spans="1:9" ht="15">
      <c r="A101" s="6" t="s">
        <v>131</v>
      </c>
      <c r="B101" s="6" t="s">
        <v>134</v>
      </c>
      <c r="C101" s="1" t="s">
        <v>135</v>
      </c>
      <c r="D101" s="7">
        <v>600000</v>
      </c>
      <c r="E101" s="7">
        <v>600000</v>
      </c>
      <c r="F101" s="7">
        <v>31690.51</v>
      </c>
      <c r="G101" s="25">
        <v>500000</v>
      </c>
      <c r="H101" s="25">
        <v>500000</v>
      </c>
      <c r="I101" s="17" t="s">
        <v>298</v>
      </c>
    </row>
    <row r="102" spans="1:13" ht="15">
      <c r="A102" s="6" t="s">
        <v>131</v>
      </c>
      <c r="B102" s="6" t="s">
        <v>136</v>
      </c>
      <c r="C102" s="1" t="s">
        <v>137</v>
      </c>
      <c r="D102" s="7">
        <v>400000</v>
      </c>
      <c r="E102" s="7">
        <v>400000</v>
      </c>
      <c r="F102" s="7">
        <v>120243.54</v>
      </c>
      <c r="G102" s="25">
        <v>100000</v>
      </c>
      <c r="H102" s="25">
        <v>100000</v>
      </c>
      <c r="M102" s="10" t="s">
        <v>339</v>
      </c>
    </row>
    <row r="103" spans="1:13" ht="15">
      <c r="A103" s="6" t="s">
        <v>131</v>
      </c>
      <c r="B103" s="6" t="s">
        <v>138</v>
      </c>
      <c r="C103" s="1" t="s">
        <v>139</v>
      </c>
      <c r="D103" s="7">
        <v>2000000</v>
      </c>
      <c r="E103" s="7">
        <v>0</v>
      </c>
      <c r="F103" s="7">
        <v>105104</v>
      </c>
      <c r="G103" s="25">
        <v>0</v>
      </c>
      <c r="H103" s="25">
        <v>0</v>
      </c>
      <c r="I103" s="17" t="s">
        <v>340</v>
      </c>
      <c r="M103" s="17">
        <v>8000000</v>
      </c>
    </row>
    <row r="104" spans="1:14" s="12" customFormat="1" ht="15">
      <c r="A104" s="8" t="s">
        <v>131</v>
      </c>
      <c r="B104" s="2" t="s">
        <v>54</v>
      </c>
      <c r="C104" s="2" t="s">
        <v>140</v>
      </c>
      <c r="D104" s="9">
        <f>SUM(D100:D103)</f>
        <v>3050000</v>
      </c>
      <c r="E104" s="9">
        <f>SUM(E100:E103)</f>
        <v>1050000</v>
      </c>
      <c r="F104" s="9">
        <f>SUM(F100:F103)</f>
        <v>279143.58999999997</v>
      </c>
      <c r="G104" s="26">
        <f>SUM(G100:G103)</f>
        <v>650000</v>
      </c>
      <c r="H104" s="26">
        <f>SUM(H100:H103)</f>
        <v>650000</v>
      </c>
      <c r="I104" s="18"/>
      <c r="N104" s="20"/>
    </row>
    <row r="105" spans="1:8" ht="15">
      <c r="A105" s="6" t="s">
        <v>57</v>
      </c>
      <c r="B105" s="6" t="s">
        <v>141</v>
      </c>
      <c r="C105" s="1" t="s">
        <v>142</v>
      </c>
      <c r="D105" s="7">
        <v>0</v>
      </c>
      <c r="E105" s="7">
        <v>20000</v>
      </c>
      <c r="F105" s="7">
        <v>2178</v>
      </c>
      <c r="G105" s="25">
        <v>0</v>
      </c>
      <c r="H105" s="25">
        <v>0</v>
      </c>
    </row>
    <row r="106" spans="1:9" ht="15">
      <c r="A106" s="6" t="s">
        <v>57</v>
      </c>
      <c r="B106" s="6" t="s">
        <v>134</v>
      </c>
      <c r="C106" s="1" t="s">
        <v>135</v>
      </c>
      <c r="D106" s="7">
        <v>420000</v>
      </c>
      <c r="E106" s="7">
        <v>420000</v>
      </c>
      <c r="F106" s="7">
        <v>14936</v>
      </c>
      <c r="G106" s="25">
        <v>500000</v>
      </c>
      <c r="H106" s="25">
        <v>500000</v>
      </c>
      <c r="I106" s="17" t="s">
        <v>300</v>
      </c>
    </row>
    <row r="107" spans="1:9" ht="15">
      <c r="A107" s="6" t="s">
        <v>57</v>
      </c>
      <c r="B107" s="6" t="s">
        <v>138</v>
      </c>
      <c r="C107" s="1" t="s">
        <v>139</v>
      </c>
      <c r="D107" s="7">
        <v>2100000</v>
      </c>
      <c r="E107" s="7">
        <v>2080000</v>
      </c>
      <c r="F107" s="7">
        <v>88330</v>
      </c>
      <c r="G107" s="25">
        <v>100000</v>
      </c>
      <c r="H107" s="25">
        <v>4000000</v>
      </c>
      <c r="I107" s="17" t="s">
        <v>299</v>
      </c>
    </row>
    <row r="108" spans="1:14" s="12" customFormat="1" ht="15">
      <c r="A108" s="8" t="s">
        <v>57</v>
      </c>
      <c r="B108" s="2" t="s">
        <v>54</v>
      </c>
      <c r="C108" s="2" t="s">
        <v>60</v>
      </c>
      <c r="D108" s="9">
        <f>SUM(D105:D107)</f>
        <v>2520000</v>
      </c>
      <c r="E108" s="9">
        <f>SUM(E105:E107)</f>
        <v>2520000</v>
      </c>
      <c r="F108" s="9">
        <f>SUM(F105:F107)</f>
        <v>105444</v>
      </c>
      <c r="G108" s="26">
        <f>SUM(G105:G107)</f>
        <v>600000</v>
      </c>
      <c r="H108" s="26">
        <f>SUM(H105:H107)</f>
        <v>4500000</v>
      </c>
      <c r="I108" s="18"/>
      <c r="N108" s="20"/>
    </row>
    <row r="109" spans="1:8" ht="15">
      <c r="A109" s="6" t="s">
        <v>61</v>
      </c>
      <c r="B109" s="1" t="s">
        <v>56</v>
      </c>
      <c r="C109" s="1" t="s">
        <v>62</v>
      </c>
      <c r="D109" s="7">
        <f>D104+D108</f>
        <v>5570000</v>
      </c>
      <c r="E109" s="7">
        <f>E104+E108</f>
        <v>3570000</v>
      </c>
      <c r="F109" s="7">
        <f>F104+F108</f>
        <v>384587.58999999997</v>
      </c>
      <c r="G109" s="25">
        <f>G104+G108</f>
        <v>1250000</v>
      </c>
      <c r="H109" s="25">
        <f>H104+H108</f>
        <v>5150000</v>
      </c>
    </row>
    <row r="110" spans="7:8" ht="15">
      <c r="G110" s="24"/>
      <c r="H110" s="24"/>
    </row>
    <row r="111" spans="1:9" ht="15">
      <c r="A111" s="6" t="s">
        <v>63</v>
      </c>
      <c r="B111" s="6" t="s">
        <v>134</v>
      </c>
      <c r="C111" s="1" t="s">
        <v>135</v>
      </c>
      <c r="D111" s="7">
        <v>80000</v>
      </c>
      <c r="E111" s="7">
        <v>80000</v>
      </c>
      <c r="F111" s="7">
        <v>20669.2</v>
      </c>
      <c r="G111" s="25">
        <v>150000</v>
      </c>
      <c r="H111" s="25">
        <v>150000</v>
      </c>
      <c r="I111" s="17" t="s">
        <v>347</v>
      </c>
    </row>
    <row r="112" spans="1:14" s="12" customFormat="1" ht="15">
      <c r="A112" s="8" t="s">
        <v>63</v>
      </c>
      <c r="B112" s="2" t="s">
        <v>54</v>
      </c>
      <c r="C112" s="2" t="s">
        <v>66</v>
      </c>
      <c r="D112" s="9">
        <f aca="true" t="shared" si="8" ref="D112:G113">D111</f>
        <v>80000</v>
      </c>
      <c r="E112" s="9">
        <f t="shared" si="8"/>
        <v>80000</v>
      </c>
      <c r="F112" s="9">
        <f t="shared" si="8"/>
        <v>20669.2</v>
      </c>
      <c r="G112" s="26">
        <f t="shared" si="8"/>
        <v>150000</v>
      </c>
      <c r="H112" s="26">
        <f>H111</f>
        <v>150000</v>
      </c>
      <c r="I112" s="18"/>
      <c r="N112" s="20"/>
    </row>
    <row r="113" spans="1:8" ht="15">
      <c r="A113" s="6" t="s">
        <v>67</v>
      </c>
      <c r="B113" s="1" t="s">
        <v>56</v>
      </c>
      <c r="C113" s="1" t="s">
        <v>66</v>
      </c>
      <c r="D113" s="7">
        <f t="shared" si="8"/>
        <v>80000</v>
      </c>
      <c r="E113" s="7">
        <f t="shared" si="8"/>
        <v>80000</v>
      </c>
      <c r="F113" s="7">
        <f t="shared" si="8"/>
        <v>20669.2</v>
      </c>
      <c r="G113" s="25">
        <f t="shared" si="8"/>
        <v>150000</v>
      </c>
      <c r="H113" s="25">
        <f>H112</f>
        <v>150000</v>
      </c>
    </row>
    <row r="114" spans="7:8" ht="15">
      <c r="G114" s="24"/>
      <c r="H114" s="24"/>
    </row>
    <row r="115" spans="1:8" ht="15">
      <c r="A115" s="6" t="s">
        <v>68</v>
      </c>
      <c r="B115" s="6" t="s">
        <v>143</v>
      </c>
      <c r="C115" s="1" t="s">
        <v>144</v>
      </c>
      <c r="D115" s="7">
        <v>20000</v>
      </c>
      <c r="E115" s="7">
        <v>20000</v>
      </c>
      <c r="F115" s="7">
        <v>3630</v>
      </c>
      <c r="G115" s="25">
        <v>20000</v>
      </c>
      <c r="H115" s="25">
        <v>20000</v>
      </c>
    </row>
    <row r="116" spans="1:9" ht="15">
      <c r="A116" s="6" t="s">
        <v>68</v>
      </c>
      <c r="B116" s="6" t="s">
        <v>134</v>
      </c>
      <c r="C116" s="1" t="s">
        <v>135</v>
      </c>
      <c r="D116" s="7">
        <v>350000</v>
      </c>
      <c r="E116" s="7">
        <v>150000</v>
      </c>
      <c r="F116" s="7">
        <v>78692.4</v>
      </c>
      <c r="G116" s="25">
        <v>200000</v>
      </c>
      <c r="H116" s="25">
        <v>200000</v>
      </c>
      <c r="I116" s="17" t="s">
        <v>301</v>
      </c>
    </row>
    <row r="117" spans="1:9" ht="15">
      <c r="A117" s="6" t="s">
        <v>68</v>
      </c>
      <c r="B117" s="6" t="s">
        <v>136</v>
      </c>
      <c r="C117" s="1" t="s">
        <v>137</v>
      </c>
      <c r="D117" s="7">
        <v>30000</v>
      </c>
      <c r="E117" s="7">
        <v>330000</v>
      </c>
      <c r="F117" s="7">
        <v>296143.3</v>
      </c>
      <c r="G117" s="25">
        <v>150000</v>
      </c>
      <c r="H117" s="25">
        <v>150000</v>
      </c>
      <c r="I117" s="17" t="s">
        <v>302</v>
      </c>
    </row>
    <row r="118" spans="1:9" ht="15">
      <c r="A118" s="6" t="s">
        <v>68</v>
      </c>
      <c r="B118" s="6" t="s">
        <v>138</v>
      </c>
      <c r="C118" s="1" t="s">
        <v>139</v>
      </c>
      <c r="D118" s="7">
        <v>360000</v>
      </c>
      <c r="E118" s="7">
        <v>360000</v>
      </c>
      <c r="F118" s="7">
        <v>850825.25</v>
      </c>
      <c r="G118" s="25">
        <v>36000000</v>
      </c>
      <c r="H118" s="25">
        <v>36000000</v>
      </c>
      <c r="I118" s="17" t="s">
        <v>303</v>
      </c>
    </row>
    <row r="119" spans="1:14" s="12" customFormat="1" ht="15">
      <c r="A119" s="8" t="s">
        <v>68</v>
      </c>
      <c r="B119" s="2" t="s">
        <v>54</v>
      </c>
      <c r="C119" s="2" t="s">
        <v>69</v>
      </c>
      <c r="D119" s="9">
        <f>SUM(D115:D118)</f>
        <v>760000</v>
      </c>
      <c r="E119" s="9">
        <f>SUM(E115:E118)</f>
        <v>860000</v>
      </c>
      <c r="F119" s="9">
        <f>SUM(F115:F118)</f>
        <v>1229290.95</v>
      </c>
      <c r="G119" s="26">
        <f>SUM(G115:G118)</f>
        <v>36370000</v>
      </c>
      <c r="H119" s="26">
        <f>SUM(H115:H118)</f>
        <v>36370000</v>
      </c>
      <c r="I119" s="18"/>
      <c r="N119" s="20"/>
    </row>
    <row r="120" spans="1:8" ht="15">
      <c r="A120" s="6" t="s">
        <v>70</v>
      </c>
      <c r="B120" s="1" t="s">
        <v>56</v>
      </c>
      <c r="C120" s="1" t="s">
        <v>71</v>
      </c>
      <c r="D120" s="7">
        <f>D119</f>
        <v>760000</v>
      </c>
      <c r="E120" s="7">
        <f>E119</f>
        <v>860000</v>
      </c>
      <c r="F120" s="7">
        <f>F119</f>
        <v>1229290.95</v>
      </c>
      <c r="G120" s="25">
        <f>G119</f>
        <v>36370000</v>
      </c>
      <c r="H120" s="25">
        <f>H119</f>
        <v>36370000</v>
      </c>
    </row>
    <row r="121" spans="7:8" ht="15">
      <c r="G121" s="24"/>
      <c r="H121" s="24"/>
    </row>
    <row r="122" spans="1:8" ht="15">
      <c r="A122" s="6" t="s">
        <v>72</v>
      </c>
      <c r="B122" s="6" t="s">
        <v>145</v>
      </c>
      <c r="C122" s="1" t="s">
        <v>146</v>
      </c>
      <c r="D122" s="7">
        <v>6000</v>
      </c>
      <c r="E122" s="7">
        <v>6000</v>
      </c>
      <c r="F122" s="7">
        <v>4309</v>
      </c>
      <c r="G122" s="25">
        <v>0</v>
      </c>
      <c r="H122" s="25">
        <v>0</v>
      </c>
    </row>
    <row r="123" spans="1:9" ht="15">
      <c r="A123" s="6" t="s">
        <v>72</v>
      </c>
      <c r="B123" s="6" t="s">
        <v>134</v>
      </c>
      <c r="C123" s="1" t="s">
        <v>135</v>
      </c>
      <c r="D123" s="7">
        <v>200000</v>
      </c>
      <c r="E123" s="7">
        <v>250000</v>
      </c>
      <c r="F123" s="7">
        <v>248415.97</v>
      </c>
      <c r="G123" s="25">
        <v>0</v>
      </c>
      <c r="H123" s="25">
        <v>0</v>
      </c>
      <c r="I123" s="17" t="s">
        <v>294</v>
      </c>
    </row>
    <row r="124" spans="1:8" ht="15">
      <c r="A124" s="6" t="s">
        <v>72</v>
      </c>
      <c r="B124" s="6" t="s">
        <v>136</v>
      </c>
      <c r="C124" s="1" t="s">
        <v>137</v>
      </c>
      <c r="D124" s="7">
        <v>100000</v>
      </c>
      <c r="E124" s="7">
        <v>50000</v>
      </c>
      <c r="F124" s="7">
        <v>0</v>
      </c>
      <c r="G124" s="25">
        <v>0</v>
      </c>
      <c r="H124" s="25">
        <v>0</v>
      </c>
    </row>
    <row r="125" spans="1:14" s="12" customFormat="1" ht="15">
      <c r="A125" s="8" t="s">
        <v>72</v>
      </c>
      <c r="B125" s="2" t="s">
        <v>54</v>
      </c>
      <c r="C125" s="2" t="s">
        <v>75</v>
      </c>
      <c r="D125" s="9">
        <f>SUM(D122:D124)</f>
        <v>306000</v>
      </c>
      <c r="E125" s="9">
        <f>SUM(E122:E124)</f>
        <v>306000</v>
      </c>
      <c r="F125" s="9">
        <f>SUM(F122:F124)</f>
        <v>252724.97</v>
      </c>
      <c r="G125" s="26">
        <f>SUM(G122:G124)</f>
        <v>0</v>
      </c>
      <c r="H125" s="26">
        <f>SUM(H122:H124)</f>
        <v>0</v>
      </c>
      <c r="I125" s="18"/>
      <c r="N125" s="20"/>
    </row>
    <row r="126" spans="1:8" ht="15">
      <c r="A126" s="6" t="s">
        <v>76</v>
      </c>
      <c r="B126" s="1" t="s">
        <v>56</v>
      </c>
      <c r="C126" s="1" t="s">
        <v>77</v>
      </c>
      <c r="D126" s="7">
        <f>D125</f>
        <v>306000</v>
      </c>
      <c r="E126" s="7">
        <f>E125</f>
        <v>306000</v>
      </c>
      <c r="F126" s="7">
        <f>F125</f>
        <v>252724.97</v>
      </c>
      <c r="G126" s="25">
        <f>G125</f>
        <v>0</v>
      </c>
      <c r="H126" s="25">
        <f>H125</f>
        <v>0</v>
      </c>
    </row>
    <row r="127" spans="7:8" ht="15">
      <c r="G127" s="24"/>
      <c r="H127" s="24"/>
    </row>
    <row r="128" spans="1:8" ht="15">
      <c r="A128" s="6" t="s">
        <v>105</v>
      </c>
      <c r="B128" s="6" t="s">
        <v>147</v>
      </c>
      <c r="C128" s="1" t="s">
        <v>148</v>
      </c>
      <c r="D128" s="7">
        <v>0</v>
      </c>
      <c r="E128" s="7">
        <v>10000</v>
      </c>
      <c r="F128" s="7">
        <v>0</v>
      </c>
      <c r="G128" s="25">
        <v>0</v>
      </c>
      <c r="H128" s="25">
        <v>0</v>
      </c>
    </row>
    <row r="129" spans="1:8" ht="15">
      <c r="A129" s="6" t="s">
        <v>105</v>
      </c>
      <c r="B129" s="6" t="s">
        <v>134</v>
      </c>
      <c r="C129" s="1" t="s">
        <v>135</v>
      </c>
      <c r="D129" s="7">
        <v>100000</v>
      </c>
      <c r="E129" s="7">
        <v>100000</v>
      </c>
      <c r="F129" s="7">
        <v>36345.77</v>
      </c>
      <c r="G129" s="25">
        <v>100000</v>
      </c>
      <c r="H129" s="25">
        <v>100000</v>
      </c>
    </row>
    <row r="130" spans="1:9" ht="15">
      <c r="A130" s="6" t="s">
        <v>105</v>
      </c>
      <c r="B130" s="6" t="s">
        <v>149</v>
      </c>
      <c r="C130" s="1" t="s">
        <v>150</v>
      </c>
      <c r="D130" s="7">
        <v>300000</v>
      </c>
      <c r="E130" s="7">
        <v>300000</v>
      </c>
      <c r="F130" s="7">
        <v>370000</v>
      </c>
      <c r="G130" s="25">
        <v>500000</v>
      </c>
      <c r="H130" s="25">
        <v>500000</v>
      </c>
      <c r="I130" s="17" t="s">
        <v>295</v>
      </c>
    </row>
    <row r="131" spans="1:9" ht="15">
      <c r="A131" s="6" t="s">
        <v>105</v>
      </c>
      <c r="B131" s="6" t="s">
        <v>138</v>
      </c>
      <c r="C131" s="1" t="s">
        <v>139</v>
      </c>
      <c r="D131" s="7">
        <v>3000000</v>
      </c>
      <c r="E131" s="7">
        <v>3595000</v>
      </c>
      <c r="F131" s="7">
        <v>1364893.8</v>
      </c>
      <c r="G131" s="25">
        <v>500000</v>
      </c>
      <c r="H131" s="32">
        <v>2500000</v>
      </c>
      <c r="I131" s="17" t="s">
        <v>342</v>
      </c>
    </row>
    <row r="132" spans="1:14" s="12" customFormat="1" ht="15">
      <c r="A132" s="8" t="s">
        <v>105</v>
      </c>
      <c r="B132" s="2" t="s">
        <v>54</v>
      </c>
      <c r="C132" s="2" t="s">
        <v>151</v>
      </c>
      <c r="D132" s="9">
        <f>SUM(D128:D131)</f>
        <v>3400000</v>
      </c>
      <c r="E132" s="9">
        <f>SUM(E128:E131)</f>
        <v>4005000</v>
      </c>
      <c r="F132" s="9">
        <f>SUM(F128:F131)</f>
        <v>1771239.57</v>
      </c>
      <c r="G132" s="26">
        <f>SUM(G128:G131)</f>
        <v>1100000</v>
      </c>
      <c r="H132" s="26">
        <f>SUM(H128:H131)</f>
        <v>3100000</v>
      </c>
      <c r="I132" s="18"/>
      <c r="N132" s="20"/>
    </row>
    <row r="133" spans="1:8" ht="15">
      <c r="A133" s="6" t="s">
        <v>152</v>
      </c>
      <c r="B133" s="6" t="s">
        <v>141</v>
      </c>
      <c r="C133" s="1" t="s">
        <v>142</v>
      </c>
      <c r="D133" s="7">
        <v>0</v>
      </c>
      <c r="E133" s="7">
        <v>0</v>
      </c>
      <c r="F133" s="7">
        <v>671</v>
      </c>
      <c r="G133" s="25">
        <v>0</v>
      </c>
      <c r="H133" s="25">
        <v>0</v>
      </c>
    </row>
    <row r="134" spans="1:9" ht="15">
      <c r="A134" s="6" t="s">
        <v>152</v>
      </c>
      <c r="B134" s="6" t="s">
        <v>134</v>
      </c>
      <c r="C134" s="1" t="s">
        <v>135</v>
      </c>
      <c r="D134" s="7">
        <v>100000</v>
      </c>
      <c r="E134" s="7">
        <v>170000</v>
      </c>
      <c r="F134" s="7">
        <v>178571.96</v>
      </c>
      <c r="G134" s="25">
        <v>200000</v>
      </c>
      <c r="H134" s="25">
        <v>200000</v>
      </c>
      <c r="I134" s="17" t="s">
        <v>297</v>
      </c>
    </row>
    <row r="135" spans="1:8" ht="15">
      <c r="A135" s="6" t="s">
        <v>152</v>
      </c>
      <c r="B135" s="6" t="s">
        <v>136</v>
      </c>
      <c r="C135" s="1" t="s">
        <v>137</v>
      </c>
      <c r="D135" s="7">
        <v>0</v>
      </c>
      <c r="E135" s="7">
        <v>140000</v>
      </c>
      <c r="F135" s="7">
        <v>117414</v>
      </c>
      <c r="G135" s="25">
        <v>0</v>
      </c>
      <c r="H135" s="25">
        <v>0</v>
      </c>
    </row>
    <row r="136" spans="1:9" ht="15">
      <c r="A136" s="6" t="s">
        <v>152</v>
      </c>
      <c r="B136" s="6" t="s">
        <v>149</v>
      </c>
      <c r="C136" s="1" t="s">
        <v>150</v>
      </c>
      <c r="D136" s="7">
        <v>750000</v>
      </c>
      <c r="E136" s="7">
        <v>750000</v>
      </c>
      <c r="F136" s="7">
        <v>750000</v>
      </c>
      <c r="G136" s="25">
        <v>750000</v>
      </c>
      <c r="H136" s="25">
        <v>750000</v>
      </c>
      <c r="I136" s="17" t="s">
        <v>296</v>
      </c>
    </row>
    <row r="137" spans="1:8" ht="15">
      <c r="A137" s="6" t="s">
        <v>152</v>
      </c>
      <c r="B137" s="6" t="s">
        <v>138</v>
      </c>
      <c r="C137" s="1" t="s">
        <v>139</v>
      </c>
      <c r="D137" s="7">
        <v>700000</v>
      </c>
      <c r="E137" s="7">
        <v>490000</v>
      </c>
      <c r="F137" s="7">
        <v>76489</v>
      </c>
      <c r="G137" s="25">
        <v>0</v>
      </c>
      <c r="H137" s="25">
        <v>0</v>
      </c>
    </row>
    <row r="138" spans="1:14" s="12" customFormat="1" ht="15">
      <c r="A138" s="8" t="s">
        <v>152</v>
      </c>
      <c r="B138" s="2" t="s">
        <v>54</v>
      </c>
      <c r="C138" s="2" t="s">
        <v>153</v>
      </c>
      <c r="D138" s="9">
        <f>SUM(D133:D137)</f>
        <v>1550000</v>
      </c>
      <c r="E138" s="9">
        <f>SUM(E133:E137)</f>
        <v>1550000</v>
      </c>
      <c r="F138" s="9">
        <f>SUM(F133:F137)</f>
        <v>1123145.96</v>
      </c>
      <c r="G138" s="26">
        <f>SUM(G133:G137)</f>
        <v>950000</v>
      </c>
      <c r="H138" s="26">
        <f>SUM(H133:H137)</f>
        <v>950000</v>
      </c>
      <c r="I138" s="18"/>
      <c r="N138" s="20"/>
    </row>
    <row r="139" spans="1:8" ht="15">
      <c r="A139" s="6" t="s">
        <v>154</v>
      </c>
      <c r="B139" s="1" t="s">
        <v>56</v>
      </c>
      <c r="C139" s="1" t="s">
        <v>155</v>
      </c>
      <c r="D139" s="7">
        <f>SUM(D132,D138)</f>
        <v>4950000</v>
      </c>
      <c r="E139" s="7">
        <f>SUM(E132,E138)</f>
        <v>5555000</v>
      </c>
      <c r="F139" s="7">
        <f>SUM(F132,F138)</f>
        <v>2894385.5300000003</v>
      </c>
      <c r="G139" s="25">
        <f>SUM(G132,G138)</f>
        <v>2050000</v>
      </c>
      <c r="H139" s="25">
        <f>SUM(H132,H138)</f>
        <v>4050000</v>
      </c>
    </row>
    <row r="140" spans="7:8" ht="15">
      <c r="G140" s="24"/>
      <c r="H140" s="24"/>
    </row>
    <row r="141" spans="1:8" ht="15">
      <c r="A141" s="6" t="s">
        <v>84</v>
      </c>
      <c r="B141" s="6" t="s">
        <v>134</v>
      </c>
      <c r="C141" s="1" t="s">
        <v>135</v>
      </c>
      <c r="D141" s="7">
        <v>2400</v>
      </c>
      <c r="E141" s="7">
        <v>2400</v>
      </c>
      <c r="F141" s="7">
        <v>1200</v>
      </c>
      <c r="G141" s="25">
        <v>3000</v>
      </c>
      <c r="H141" s="25">
        <v>3000</v>
      </c>
    </row>
    <row r="142" spans="1:14" s="12" customFormat="1" ht="15">
      <c r="A142" s="8" t="s">
        <v>84</v>
      </c>
      <c r="B142" s="2" t="s">
        <v>54</v>
      </c>
      <c r="C142" s="2" t="s">
        <v>85</v>
      </c>
      <c r="D142" s="9">
        <f aca="true" t="shared" si="9" ref="D142:G143">D141</f>
        <v>2400</v>
      </c>
      <c r="E142" s="9">
        <f t="shared" si="9"/>
        <v>2400</v>
      </c>
      <c r="F142" s="9">
        <f t="shared" si="9"/>
        <v>1200</v>
      </c>
      <c r="G142" s="26">
        <f t="shared" si="9"/>
        <v>3000</v>
      </c>
      <c r="H142" s="26">
        <f>H141</f>
        <v>3000</v>
      </c>
      <c r="I142" s="18" t="s">
        <v>268</v>
      </c>
      <c r="N142" s="20"/>
    </row>
    <row r="143" spans="1:8" ht="15">
      <c r="A143" s="6" t="s">
        <v>86</v>
      </c>
      <c r="B143" s="1" t="s">
        <v>56</v>
      </c>
      <c r="C143" s="1" t="s">
        <v>87</v>
      </c>
      <c r="D143" s="7">
        <f t="shared" si="9"/>
        <v>2400</v>
      </c>
      <c r="E143" s="7">
        <f t="shared" si="9"/>
        <v>2400</v>
      </c>
      <c r="F143" s="7">
        <f t="shared" si="9"/>
        <v>1200</v>
      </c>
      <c r="G143" s="25">
        <f t="shared" si="9"/>
        <v>3000</v>
      </c>
      <c r="H143" s="25">
        <f>H142</f>
        <v>3000</v>
      </c>
    </row>
    <row r="144" spans="7:8" ht="15">
      <c r="G144" s="24"/>
      <c r="H144" s="24"/>
    </row>
    <row r="145" spans="1:8" ht="15">
      <c r="A145" s="6" t="s">
        <v>88</v>
      </c>
      <c r="B145" s="6" t="s">
        <v>134</v>
      </c>
      <c r="C145" s="1" t="s">
        <v>135</v>
      </c>
      <c r="D145" s="7">
        <v>60000</v>
      </c>
      <c r="E145" s="7">
        <v>60000</v>
      </c>
      <c r="F145" s="7">
        <v>39862.5</v>
      </c>
      <c r="G145" s="25">
        <v>60000</v>
      </c>
      <c r="H145" s="25">
        <v>60000</v>
      </c>
    </row>
    <row r="146" spans="1:9" ht="15">
      <c r="A146" s="6" t="s">
        <v>88</v>
      </c>
      <c r="B146" s="6" t="s">
        <v>156</v>
      </c>
      <c r="C146" s="1" t="s">
        <v>157</v>
      </c>
      <c r="D146" s="7">
        <v>60000</v>
      </c>
      <c r="E146" s="7">
        <v>60000</v>
      </c>
      <c r="F146" s="7">
        <v>52000</v>
      </c>
      <c r="G146" s="25">
        <v>60000</v>
      </c>
      <c r="H146" s="25">
        <v>60000</v>
      </c>
      <c r="I146" s="10" t="s">
        <v>341</v>
      </c>
    </row>
    <row r="147" spans="1:14" s="12" customFormat="1" ht="15">
      <c r="A147" s="8" t="s">
        <v>88</v>
      </c>
      <c r="B147" s="2" t="s">
        <v>54</v>
      </c>
      <c r="C147" s="2" t="s">
        <v>91</v>
      </c>
      <c r="D147" s="9">
        <f>SUM(D145:D146)</f>
        <v>120000</v>
      </c>
      <c r="E147" s="9">
        <f>SUM(E145:E146)</f>
        <v>120000</v>
      </c>
      <c r="F147" s="9">
        <f>SUM(F145:F146)</f>
        <v>91862.5</v>
      </c>
      <c r="G147" s="26">
        <f>SUM(G145:G146)</f>
        <v>120000</v>
      </c>
      <c r="H147" s="26">
        <f>SUM(H145:H146)</f>
        <v>120000</v>
      </c>
      <c r="I147" s="18"/>
      <c r="N147" s="20"/>
    </row>
    <row r="148" spans="1:8" ht="15">
      <c r="A148" s="6" t="s">
        <v>92</v>
      </c>
      <c r="B148" s="1" t="s">
        <v>56</v>
      </c>
      <c r="C148" s="1" t="s">
        <v>93</v>
      </c>
      <c r="D148" s="7">
        <f>D147</f>
        <v>120000</v>
      </c>
      <c r="E148" s="7">
        <f>E147</f>
        <v>120000</v>
      </c>
      <c r="F148" s="7">
        <f>F147</f>
        <v>91862.5</v>
      </c>
      <c r="G148" s="25">
        <f>G147</f>
        <v>120000</v>
      </c>
      <c r="H148" s="25">
        <f>H147</f>
        <v>120000</v>
      </c>
    </row>
    <row r="149" spans="7:8" ht="15">
      <c r="G149" s="24"/>
      <c r="H149" s="24"/>
    </row>
    <row r="150" spans="1:9" ht="15">
      <c r="A150" s="6" t="s">
        <v>158</v>
      </c>
      <c r="B150" s="6" t="s">
        <v>136</v>
      </c>
      <c r="C150" s="1" t="s">
        <v>137</v>
      </c>
      <c r="D150" s="7">
        <v>50000</v>
      </c>
      <c r="E150" s="7">
        <v>50000</v>
      </c>
      <c r="F150" s="7">
        <v>0</v>
      </c>
      <c r="G150" s="25">
        <v>50000</v>
      </c>
      <c r="H150" s="25">
        <v>50000</v>
      </c>
      <c r="I150" s="17" t="s">
        <v>304</v>
      </c>
    </row>
    <row r="151" spans="1:14" s="12" customFormat="1" ht="15">
      <c r="A151" s="8" t="s">
        <v>158</v>
      </c>
      <c r="B151" s="2" t="s">
        <v>54</v>
      </c>
      <c r="C151" s="2" t="s">
        <v>159</v>
      </c>
      <c r="D151" s="9">
        <f aca="true" t="shared" si="10" ref="D151:G152">D150</f>
        <v>50000</v>
      </c>
      <c r="E151" s="9">
        <f t="shared" si="10"/>
        <v>50000</v>
      </c>
      <c r="F151" s="9">
        <f t="shared" si="10"/>
        <v>0</v>
      </c>
      <c r="G151" s="26">
        <f t="shared" si="10"/>
        <v>50000</v>
      </c>
      <c r="H151" s="26">
        <f>H150</f>
        <v>50000</v>
      </c>
      <c r="I151" s="18"/>
      <c r="N151" s="20"/>
    </row>
    <row r="152" spans="1:8" ht="15">
      <c r="A152" s="6" t="s">
        <v>160</v>
      </c>
      <c r="B152" s="1" t="s">
        <v>56</v>
      </c>
      <c r="C152" s="1" t="s">
        <v>161</v>
      </c>
      <c r="D152" s="7">
        <f t="shared" si="10"/>
        <v>50000</v>
      </c>
      <c r="E152" s="7">
        <f t="shared" si="10"/>
        <v>50000</v>
      </c>
      <c r="F152" s="7">
        <f t="shared" si="10"/>
        <v>0</v>
      </c>
      <c r="G152" s="25">
        <f t="shared" si="10"/>
        <v>50000</v>
      </c>
      <c r="H152" s="25">
        <f>H151</f>
        <v>50000</v>
      </c>
    </row>
    <row r="153" spans="7:8" ht="15">
      <c r="G153" s="24"/>
      <c r="H153" s="24"/>
    </row>
    <row r="154" spans="1:9" ht="15">
      <c r="A154" s="6" t="s">
        <v>162</v>
      </c>
      <c r="B154" s="6" t="s">
        <v>134</v>
      </c>
      <c r="C154" s="1" t="s">
        <v>135</v>
      </c>
      <c r="D154" s="7">
        <v>80000</v>
      </c>
      <c r="E154" s="7">
        <v>80000</v>
      </c>
      <c r="F154" s="7">
        <v>67261</v>
      </c>
      <c r="G154" s="25">
        <v>100000</v>
      </c>
      <c r="H154" s="25">
        <v>100000</v>
      </c>
      <c r="I154" s="17" t="s">
        <v>305</v>
      </c>
    </row>
    <row r="155" spans="1:14" s="12" customFormat="1" ht="15">
      <c r="A155" s="8" t="s">
        <v>162</v>
      </c>
      <c r="B155" s="2" t="s">
        <v>54</v>
      </c>
      <c r="C155" s="2" t="s">
        <v>163</v>
      </c>
      <c r="D155" s="9">
        <f aca="true" t="shared" si="11" ref="D155:G156">D154</f>
        <v>80000</v>
      </c>
      <c r="E155" s="9">
        <f t="shared" si="11"/>
        <v>80000</v>
      </c>
      <c r="F155" s="9">
        <f t="shared" si="11"/>
        <v>67261</v>
      </c>
      <c r="G155" s="26">
        <f t="shared" si="11"/>
        <v>100000</v>
      </c>
      <c r="H155" s="26">
        <f>H154</f>
        <v>100000</v>
      </c>
      <c r="I155" s="18"/>
      <c r="N155" s="20"/>
    </row>
    <row r="156" spans="1:8" ht="15">
      <c r="A156" s="6" t="s">
        <v>164</v>
      </c>
      <c r="B156" s="1" t="s">
        <v>56</v>
      </c>
      <c r="C156" s="1" t="s">
        <v>165</v>
      </c>
      <c r="D156" s="7">
        <f t="shared" si="11"/>
        <v>80000</v>
      </c>
      <c r="E156" s="7">
        <f t="shared" si="11"/>
        <v>80000</v>
      </c>
      <c r="F156" s="7">
        <f t="shared" si="11"/>
        <v>67261</v>
      </c>
      <c r="G156" s="25">
        <f t="shared" si="11"/>
        <v>100000</v>
      </c>
      <c r="H156" s="25">
        <f>H155</f>
        <v>100000</v>
      </c>
    </row>
    <row r="157" spans="7:8" ht="15">
      <c r="G157" s="24"/>
      <c r="H157" s="24"/>
    </row>
    <row r="158" spans="1:8" ht="15">
      <c r="A158" s="6" t="s">
        <v>166</v>
      </c>
      <c r="B158" s="6" t="s">
        <v>141</v>
      </c>
      <c r="C158" s="1" t="s">
        <v>142</v>
      </c>
      <c r="D158" s="7">
        <v>20000</v>
      </c>
      <c r="E158" s="7">
        <v>30000</v>
      </c>
      <c r="F158" s="7">
        <v>30023</v>
      </c>
      <c r="G158" s="25">
        <v>50000</v>
      </c>
      <c r="H158" s="25">
        <v>50000</v>
      </c>
    </row>
    <row r="159" spans="1:8" ht="15">
      <c r="A159" s="6" t="s">
        <v>166</v>
      </c>
      <c r="B159" s="6" t="s">
        <v>134</v>
      </c>
      <c r="C159" s="1" t="s">
        <v>135</v>
      </c>
      <c r="D159" s="7">
        <v>40000</v>
      </c>
      <c r="E159" s="7">
        <v>20000</v>
      </c>
      <c r="F159" s="7">
        <v>3190</v>
      </c>
      <c r="G159" s="25">
        <v>20000</v>
      </c>
      <c r="H159" s="25">
        <v>20000</v>
      </c>
    </row>
    <row r="160" spans="1:8" ht="15">
      <c r="A160" s="6" t="s">
        <v>166</v>
      </c>
      <c r="B160" s="6" t="s">
        <v>167</v>
      </c>
      <c r="C160" s="1" t="s">
        <v>168</v>
      </c>
      <c r="D160" s="7">
        <v>0</v>
      </c>
      <c r="E160" s="7">
        <v>10000</v>
      </c>
      <c r="F160" s="7">
        <v>5660</v>
      </c>
      <c r="G160" s="25">
        <v>0</v>
      </c>
      <c r="H160" s="25">
        <v>0</v>
      </c>
    </row>
    <row r="161" spans="1:8" ht="15">
      <c r="A161" s="6" t="s">
        <v>166</v>
      </c>
      <c r="B161" s="6" t="s">
        <v>169</v>
      </c>
      <c r="C161" s="1" t="s">
        <v>170</v>
      </c>
      <c r="D161" s="7">
        <v>35000</v>
      </c>
      <c r="E161" s="7">
        <v>35000</v>
      </c>
      <c r="F161" s="7">
        <v>0</v>
      </c>
      <c r="G161" s="25">
        <v>0</v>
      </c>
      <c r="H161" s="25">
        <v>0</v>
      </c>
    </row>
    <row r="162" spans="1:14" s="12" customFormat="1" ht="15">
      <c r="A162" s="8" t="s">
        <v>166</v>
      </c>
      <c r="B162" s="2" t="s">
        <v>54</v>
      </c>
      <c r="C162" s="2" t="s">
        <v>171</v>
      </c>
      <c r="D162" s="9">
        <f>SUM(D158:D161)</f>
        <v>95000</v>
      </c>
      <c r="E162" s="9">
        <f>SUM(E158:E161)</f>
        <v>95000</v>
      </c>
      <c r="F162" s="9">
        <f>SUM(F158:F161)</f>
        <v>38873</v>
      </c>
      <c r="G162" s="26">
        <f>SUM(G158:G161)</f>
        <v>70000</v>
      </c>
      <c r="H162" s="26">
        <f>SUM(H158:H161)</f>
        <v>70000</v>
      </c>
      <c r="I162" s="18" t="s">
        <v>306</v>
      </c>
      <c r="N162" s="20"/>
    </row>
    <row r="163" spans="1:8" ht="15">
      <c r="A163" s="6" t="s">
        <v>172</v>
      </c>
      <c r="B163" s="1" t="s">
        <v>56</v>
      </c>
      <c r="C163" s="1" t="s">
        <v>173</v>
      </c>
      <c r="D163" s="7">
        <f>D162</f>
        <v>95000</v>
      </c>
      <c r="E163" s="7">
        <f>E162</f>
        <v>95000</v>
      </c>
      <c r="F163" s="7">
        <f>F162</f>
        <v>38873</v>
      </c>
      <c r="G163" s="25">
        <f>G162</f>
        <v>70000</v>
      </c>
      <c r="H163" s="25">
        <f>H162</f>
        <v>70000</v>
      </c>
    </row>
    <row r="164" spans="7:8" ht="15">
      <c r="G164" s="24"/>
      <c r="H164" s="24"/>
    </row>
    <row r="165" spans="1:8" ht="15">
      <c r="A165" s="6" t="s">
        <v>174</v>
      </c>
      <c r="B165" s="6" t="s">
        <v>143</v>
      </c>
      <c r="C165" s="1" t="s">
        <v>144</v>
      </c>
      <c r="D165" s="7">
        <v>25000</v>
      </c>
      <c r="E165" s="7">
        <v>25000</v>
      </c>
      <c r="F165" s="7">
        <v>14072</v>
      </c>
      <c r="G165" s="25">
        <v>20000</v>
      </c>
      <c r="H165" s="25">
        <v>20000</v>
      </c>
    </row>
    <row r="166" spans="1:8" ht="15">
      <c r="A166" s="6" t="s">
        <v>174</v>
      </c>
      <c r="B166" s="6" t="s">
        <v>134</v>
      </c>
      <c r="C166" s="1" t="s">
        <v>135</v>
      </c>
      <c r="D166" s="7">
        <v>3000</v>
      </c>
      <c r="E166" s="7">
        <v>23000</v>
      </c>
      <c r="F166" s="7">
        <v>20936</v>
      </c>
      <c r="G166" s="25">
        <v>20000</v>
      </c>
      <c r="H166" s="25">
        <v>20000</v>
      </c>
    </row>
    <row r="167" spans="1:9" ht="15">
      <c r="A167" s="6" t="s">
        <v>174</v>
      </c>
      <c r="B167" s="6" t="s">
        <v>138</v>
      </c>
      <c r="C167" s="1" t="s">
        <v>139</v>
      </c>
      <c r="D167" s="7">
        <v>3200000</v>
      </c>
      <c r="E167" s="7">
        <v>4000000</v>
      </c>
      <c r="F167" s="7">
        <v>3731350.28</v>
      </c>
      <c r="G167" s="25">
        <v>50000</v>
      </c>
      <c r="H167" s="25">
        <v>50000</v>
      </c>
      <c r="I167" s="17" t="s">
        <v>265</v>
      </c>
    </row>
    <row r="168" spans="1:14" s="12" customFormat="1" ht="15">
      <c r="A168" s="8" t="s">
        <v>174</v>
      </c>
      <c r="B168" s="2" t="s">
        <v>54</v>
      </c>
      <c r="C168" s="2" t="s">
        <v>175</v>
      </c>
      <c r="D168" s="9">
        <f>SUM(D165:D167)</f>
        <v>3228000</v>
      </c>
      <c r="E168" s="9">
        <f>SUM(E165:E167)</f>
        <v>4048000</v>
      </c>
      <c r="F168" s="9">
        <f>SUM(F165:F167)</f>
        <v>3766358.28</v>
      </c>
      <c r="G168" s="26">
        <f>SUM(G165:G167)</f>
        <v>90000</v>
      </c>
      <c r="H168" s="26">
        <f>SUM(H165:H167)</f>
        <v>90000</v>
      </c>
      <c r="I168" s="18"/>
      <c r="N168" s="20"/>
    </row>
    <row r="169" spans="1:9" ht="15">
      <c r="A169" s="6" t="s">
        <v>176</v>
      </c>
      <c r="B169" s="6" t="s">
        <v>177</v>
      </c>
      <c r="C169" s="1" t="s">
        <v>178</v>
      </c>
      <c r="D169" s="7">
        <v>250000</v>
      </c>
      <c r="E169" s="7">
        <v>320000</v>
      </c>
      <c r="F169" s="7">
        <v>255000</v>
      </c>
      <c r="G169" s="25">
        <v>150000</v>
      </c>
      <c r="H169" s="25">
        <v>150000</v>
      </c>
      <c r="I169" s="17" t="s">
        <v>264</v>
      </c>
    </row>
    <row r="170" spans="1:14" s="12" customFormat="1" ht="15">
      <c r="A170" s="8" t="s">
        <v>176</v>
      </c>
      <c r="B170" s="2" t="s">
        <v>54</v>
      </c>
      <c r="C170" s="2" t="s">
        <v>179</v>
      </c>
      <c r="D170" s="9">
        <f>D169</f>
        <v>250000</v>
      </c>
      <c r="E170" s="9">
        <f>E169</f>
        <v>320000</v>
      </c>
      <c r="F170" s="9">
        <f>F169</f>
        <v>255000</v>
      </c>
      <c r="G170" s="26">
        <f>G169</f>
        <v>150000</v>
      </c>
      <c r="H170" s="26">
        <f>H169</f>
        <v>150000</v>
      </c>
      <c r="I170" s="18"/>
      <c r="N170" s="20"/>
    </row>
    <row r="171" spans="1:8" ht="15">
      <c r="A171" s="6" t="s">
        <v>180</v>
      </c>
      <c r="B171" s="1" t="s">
        <v>56</v>
      </c>
      <c r="C171" s="1" t="s">
        <v>181</v>
      </c>
      <c r="D171" s="7">
        <f>D168+D170</f>
        <v>3478000</v>
      </c>
      <c r="E171" s="7">
        <f>E168+E170</f>
        <v>4368000</v>
      </c>
      <c r="F171" s="7">
        <f>F168+F170</f>
        <v>4021358.28</v>
      </c>
      <c r="G171" s="25">
        <f>G168+G170</f>
        <v>240000</v>
      </c>
      <c r="H171" s="25">
        <f>H168+H170</f>
        <v>240000</v>
      </c>
    </row>
    <row r="172" spans="7:8" ht="15">
      <c r="G172" s="24"/>
      <c r="H172" s="24"/>
    </row>
    <row r="173" spans="1:8" ht="15">
      <c r="A173" s="6" t="s">
        <v>182</v>
      </c>
      <c r="B173" s="6" t="s">
        <v>141</v>
      </c>
      <c r="C173" s="1" t="s">
        <v>142</v>
      </c>
      <c r="D173" s="7">
        <v>5000</v>
      </c>
      <c r="E173" s="7">
        <v>5000</v>
      </c>
      <c r="F173" s="7">
        <v>0</v>
      </c>
      <c r="G173" s="25">
        <v>0</v>
      </c>
      <c r="H173" s="25">
        <v>0</v>
      </c>
    </row>
    <row r="174" spans="1:8" ht="15">
      <c r="A174" s="6" t="s">
        <v>182</v>
      </c>
      <c r="B174" s="6" t="s">
        <v>134</v>
      </c>
      <c r="C174" s="1" t="s">
        <v>135</v>
      </c>
      <c r="D174" s="7">
        <v>40000</v>
      </c>
      <c r="E174" s="7">
        <v>5000</v>
      </c>
      <c r="F174" s="7">
        <v>0</v>
      </c>
      <c r="G174" s="25">
        <v>30000</v>
      </c>
      <c r="H174" s="25">
        <v>30000</v>
      </c>
    </row>
    <row r="175" spans="1:8" ht="15">
      <c r="A175" s="6" t="s">
        <v>182</v>
      </c>
      <c r="B175" s="6" t="s">
        <v>169</v>
      </c>
      <c r="C175" s="1" t="s">
        <v>170</v>
      </c>
      <c r="D175" s="7">
        <v>25000</v>
      </c>
      <c r="E175" s="7">
        <v>25000</v>
      </c>
      <c r="F175" s="7">
        <v>0</v>
      </c>
      <c r="G175" s="25">
        <v>30000</v>
      </c>
      <c r="H175" s="25">
        <v>30000</v>
      </c>
    </row>
    <row r="176" spans="1:14" s="12" customFormat="1" ht="15">
      <c r="A176" s="8" t="s">
        <v>182</v>
      </c>
      <c r="B176" s="2" t="s">
        <v>54</v>
      </c>
      <c r="C176" s="2" t="s">
        <v>183</v>
      </c>
      <c r="D176" s="9">
        <f>SUM(D173:D175)</f>
        <v>70000</v>
      </c>
      <c r="E176" s="9">
        <f>SUM(E173:E175)</f>
        <v>35000</v>
      </c>
      <c r="F176" s="9">
        <f>SUM(F173:F175)</f>
        <v>0</v>
      </c>
      <c r="G176" s="26">
        <f>SUM(G173:G175)</f>
        <v>60000</v>
      </c>
      <c r="H176" s="26">
        <f>SUM(H173:H175)</f>
        <v>60000</v>
      </c>
      <c r="I176" s="18" t="s">
        <v>307</v>
      </c>
      <c r="N176" s="20"/>
    </row>
    <row r="177" spans="1:8" ht="15">
      <c r="A177" s="6" t="s">
        <v>94</v>
      </c>
      <c r="B177" s="6" t="s">
        <v>141</v>
      </c>
      <c r="C177" s="1" t="s">
        <v>142</v>
      </c>
      <c r="D177" s="7">
        <v>45000</v>
      </c>
      <c r="E177" s="7">
        <v>45000</v>
      </c>
      <c r="F177" s="7">
        <v>22265</v>
      </c>
      <c r="G177" s="25">
        <v>45000</v>
      </c>
      <c r="H177" s="25">
        <v>45000</v>
      </c>
    </row>
    <row r="178" spans="1:9" ht="15">
      <c r="A178" s="6" t="s">
        <v>94</v>
      </c>
      <c r="B178" s="6" t="s">
        <v>136</v>
      </c>
      <c r="C178" s="1" t="s">
        <v>137</v>
      </c>
      <c r="D178" s="7">
        <v>5000</v>
      </c>
      <c r="E178" s="7">
        <v>155000</v>
      </c>
      <c r="F178" s="7">
        <v>63912</v>
      </c>
      <c r="G178" s="25">
        <v>100000</v>
      </c>
      <c r="H178" s="25">
        <v>100000</v>
      </c>
      <c r="I178" s="17" t="s">
        <v>266</v>
      </c>
    </row>
    <row r="179" spans="1:14" s="12" customFormat="1" ht="15">
      <c r="A179" s="8" t="s">
        <v>94</v>
      </c>
      <c r="B179" s="2" t="s">
        <v>54</v>
      </c>
      <c r="C179" s="2" t="s">
        <v>95</v>
      </c>
      <c r="D179" s="9">
        <f>SUM(D177:D178)</f>
        <v>50000</v>
      </c>
      <c r="E179" s="9">
        <f>SUM(E177:E178)</f>
        <v>200000</v>
      </c>
      <c r="F179" s="9">
        <f>SUM(F177:F178)</f>
        <v>86177</v>
      </c>
      <c r="G179" s="26">
        <f>SUM(G177:G178)</f>
        <v>145000</v>
      </c>
      <c r="H179" s="26">
        <f>SUM(H177:H178)</f>
        <v>145000</v>
      </c>
      <c r="I179" s="18"/>
      <c r="N179" s="20"/>
    </row>
    <row r="180" spans="1:8" ht="15">
      <c r="A180" s="6" t="s">
        <v>96</v>
      </c>
      <c r="B180" s="1" t="s">
        <v>56</v>
      </c>
      <c r="C180" s="1" t="s">
        <v>97</v>
      </c>
      <c r="D180" s="7">
        <f>+D176+D179</f>
        <v>120000</v>
      </c>
      <c r="E180" s="7">
        <f>E179+E176</f>
        <v>235000</v>
      </c>
      <c r="F180" s="7">
        <f>F179+F176</f>
        <v>86177</v>
      </c>
      <c r="G180" s="25">
        <f>G179+G176</f>
        <v>205000</v>
      </c>
      <c r="H180" s="25">
        <f>H179+H176</f>
        <v>205000</v>
      </c>
    </row>
    <row r="181" spans="7:8" ht="15">
      <c r="G181" s="24"/>
      <c r="H181" s="24"/>
    </row>
    <row r="182" spans="1:9" ht="15">
      <c r="A182" s="6" t="s">
        <v>98</v>
      </c>
      <c r="B182" s="6" t="s">
        <v>145</v>
      </c>
      <c r="C182" s="1" t="s">
        <v>146</v>
      </c>
      <c r="D182" s="7">
        <v>22000</v>
      </c>
      <c r="E182" s="7">
        <v>22000</v>
      </c>
      <c r="F182" s="7">
        <v>20869</v>
      </c>
      <c r="G182" s="25">
        <v>24000</v>
      </c>
      <c r="H182" s="25">
        <v>24000</v>
      </c>
      <c r="I182" s="17" t="s">
        <v>308</v>
      </c>
    </row>
    <row r="183" spans="1:8" ht="15">
      <c r="A183" s="6" t="s">
        <v>98</v>
      </c>
      <c r="B183" s="6" t="s">
        <v>132</v>
      </c>
      <c r="C183" s="1" t="s">
        <v>133</v>
      </c>
      <c r="D183" s="7">
        <v>0</v>
      </c>
      <c r="E183" s="7">
        <v>0</v>
      </c>
      <c r="F183" s="7">
        <v>3000</v>
      </c>
      <c r="G183" s="25">
        <v>5000</v>
      </c>
      <c r="H183" s="25">
        <v>5000</v>
      </c>
    </row>
    <row r="184" spans="1:9" ht="15">
      <c r="A184" s="6" t="s">
        <v>98</v>
      </c>
      <c r="B184" s="6" t="s">
        <v>141</v>
      </c>
      <c r="C184" s="1" t="s">
        <v>142</v>
      </c>
      <c r="D184" s="7">
        <v>1800</v>
      </c>
      <c r="E184" s="7">
        <v>1800</v>
      </c>
      <c r="F184" s="7">
        <v>75139.6</v>
      </c>
      <c r="G184" s="25">
        <v>80000</v>
      </c>
      <c r="H184" s="25">
        <v>80000</v>
      </c>
      <c r="I184" s="10" t="s">
        <v>332</v>
      </c>
    </row>
    <row r="185" spans="1:9" ht="15">
      <c r="A185" s="6" t="s">
        <v>98</v>
      </c>
      <c r="B185" s="6" t="s">
        <v>147</v>
      </c>
      <c r="C185" s="1" t="s">
        <v>148</v>
      </c>
      <c r="D185" s="7">
        <v>75000</v>
      </c>
      <c r="E185" s="7">
        <v>75000</v>
      </c>
      <c r="F185" s="7">
        <v>64800</v>
      </c>
      <c r="G185" s="25">
        <v>75000</v>
      </c>
      <c r="H185" s="25">
        <v>75000</v>
      </c>
      <c r="I185" s="10" t="s">
        <v>333</v>
      </c>
    </row>
    <row r="186" spans="1:8" ht="15">
      <c r="A186" s="6" t="s">
        <v>98</v>
      </c>
      <c r="B186" s="6" t="s">
        <v>184</v>
      </c>
      <c r="C186" s="1" t="s">
        <v>185</v>
      </c>
      <c r="D186" s="7">
        <v>130000</v>
      </c>
      <c r="E186" s="7">
        <v>130000</v>
      </c>
      <c r="F186" s="7">
        <v>171776</v>
      </c>
      <c r="G186" s="25">
        <v>190000</v>
      </c>
      <c r="H186" s="25">
        <v>190000</v>
      </c>
    </row>
    <row r="187" spans="1:9" ht="15">
      <c r="A187" s="6" t="s">
        <v>98</v>
      </c>
      <c r="B187" s="6" t="s">
        <v>143</v>
      </c>
      <c r="C187" s="1" t="s">
        <v>144</v>
      </c>
      <c r="D187" s="7">
        <v>100000</v>
      </c>
      <c r="E187" s="7">
        <v>120000</v>
      </c>
      <c r="F187" s="7">
        <v>199788</v>
      </c>
      <c r="G187" s="25">
        <v>230000</v>
      </c>
      <c r="H187" s="25">
        <v>230000</v>
      </c>
      <c r="I187" s="19"/>
    </row>
    <row r="188" spans="1:8" ht="15">
      <c r="A188" s="6" t="s">
        <v>98</v>
      </c>
      <c r="B188" s="6" t="s">
        <v>186</v>
      </c>
      <c r="C188" s="1" t="s">
        <v>187</v>
      </c>
      <c r="D188" s="7">
        <v>500</v>
      </c>
      <c r="E188" s="7">
        <v>500</v>
      </c>
      <c r="F188" s="7">
        <v>154</v>
      </c>
      <c r="G188" s="25">
        <v>250</v>
      </c>
      <c r="H188" s="25">
        <v>250</v>
      </c>
    </row>
    <row r="189" spans="1:8" ht="15">
      <c r="A189" s="6" t="s">
        <v>98</v>
      </c>
      <c r="B189" s="6" t="s">
        <v>134</v>
      </c>
      <c r="C189" s="1" t="s">
        <v>135</v>
      </c>
      <c r="D189" s="7">
        <v>100000</v>
      </c>
      <c r="E189" s="7">
        <v>80000</v>
      </c>
      <c r="F189" s="7">
        <v>2009</v>
      </c>
      <c r="G189" s="25">
        <v>5000</v>
      </c>
      <c r="H189" s="25">
        <v>5000</v>
      </c>
    </row>
    <row r="190" spans="1:9" ht="15">
      <c r="A190" s="6" t="s">
        <v>98</v>
      </c>
      <c r="B190" s="6" t="s">
        <v>136</v>
      </c>
      <c r="C190" s="1" t="s">
        <v>137</v>
      </c>
      <c r="D190" s="7">
        <v>40000</v>
      </c>
      <c r="E190" s="7">
        <v>40000</v>
      </c>
      <c r="F190" s="7">
        <v>34267</v>
      </c>
      <c r="G190" s="25">
        <v>1000000</v>
      </c>
      <c r="H190" s="25">
        <v>1000000</v>
      </c>
      <c r="I190" s="17" t="s">
        <v>309</v>
      </c>
    </row>
    <row r="191" spans="1:14" s="12" customFormat="1" ht="15">
      <c r="A191" s="8" t="s">
        <v>98</v>
      </c>
      <c r="B191" s="2" t="s">
        <v>54</v>
      </c>
      <c r="C191" s="2" t="s">
        <v>99</v>
      </c>
      <c r="D191" s="9">
        <f>SUM(D182:D190)</f>
        <v>469300</v>
      </c>
      <c r="E191" s="9">
        <f>SUM(E182:E190)</f>
        <v>469300</v>
      </c>
      <c r="F191" s="9">
        <f>SUM(F182:F190)</f>
        <v>571802.6</v>
      </c>
      <c r="G191" s="26">
        <f>SUM(G182:G190)</f>
        <v>1609250</v>
      </c>
      <c r="H191" s="26">
        <f>SUM(H182:H190)</f>
        <v>1609250</v>
      </c>
      <c r="I191" s="18"/>
      <c r="N191" s="20"/>
    </row>
    <row r="192" spans="1:8" ht="15">
      <c r="A192" s="6" t="s">
        <v>100</v>
      </c>
      <c r="B192" s="1" t="s">
        <v>56</v>
      </c>
      <c r="C192" s="1" t="s">
        <v>101</v>
      </c>
      <c r="D192" s="7">
        <f>D191</f>
        <v>469300</v>
      </c>
      <c r="E192" s="7">
        <f>E191</f>
        <v>469300</v>
      </c>
      <c r="F192" s="7">
        <f>F191</f>
        <v>571802.6</v>
      </c>
      <c r="G192" s="25">
        <f>G191</f>
        <v>1609250</v>
      </c>
      <c r="H192" s="25">
        <f>H191</f>
        <v>1609250</v>
      </c>
    </row>
    <row r="193" spans="7:8" ht="15">
      <c r="G193" s="24"/>
      <c r="H193" s="24"/>
    </row>
    <row r="194" spans="1:9" ht="15">
      <c r="A194" s="6" t="s">
        <v>188</v>
      </c>
      <c r="B194" s="6" t="s">
        <v>145</v>
      </c>
      <c r="C194" s="1" t="s">
        <v>146</v>
      </c>
      <c r="D194" s="7">
        <v>140000</v>
      </c>
      <c r="E194" s="7">
        <v>120000</v>
      </c>
      <c r="F194" s="7">
        <v>96778</v>
      </c>
      <c r="G194" s="25">
        <v>120000</v>
      </c>
      <c r="H194" s="25">
        <v>120000</v>
      </c>
      <c r="I194" s="17" t="s">
        <v>310</v>
      </c>
    </row>
    <row r="195" spans="1:8" ht="15">
      <c r="A195" s="6" t="s">
        <v>188</v>
      </c>
      <c r="B195" s="6" t="s">
        <v>189</v>
      </c>
      <c r="C195" s="1" t="s">
        <v>190</v>
      </c>
      <c r="D195" s="7">
        <v>0</v>
      </c>
      <c r="E195" s="7">
        <v>10000</v>
      </c>
      <c r="F195" s="7">
        <v>3075</v>
      </c>
      <c r="G195" s="25">
        <v>20000</v>
      </c>
      <c r="H195" s="25">
        <v>20000</v>
      </c>
    </row>
    <row r="196" spans="1:8" ht="15">
      <c r="A196" s="6" t="s">
        <v>188</v>
      </c>
      <c r="B196" s="6" t="s">
        <v>191</v>
      </c>
      <c r="C196" s="1" t="s">
        <v>192</v>
      </c>
      <c r="D196" s="7">
        <v>0</v>
      </c>
      <c r="E196" s="7">
        <v>5000</v>
      </c>
      <c r="F196" s="7">
        <v>1107</v>
      </c>
      <c r="G196" s="25">
        <v>10000</v>
      </c>
      <c r="H196" s="25">
        <v>10000</v>
      </c>
    </row>
    <row r="197" spans="1:8" ht="15">
      <c r="A197" s="6" t="s">
        <v>188</v>
      </c>
      <c r="B197" s="6" t="s">
        <v>141</v>
      </c>
      <c r="C197" s="1" t="s">
        <v>142</v>
      </c>
      <c r="D197" s="7">
        <v>40000</v>
      </c>
      <c r="E197" s="7">
        <v>40000</v>
      </c>
      <c r="F197" s="7">
        <v>6977</v>
      </c>
      <c r="G197" s="25">
        <v>15000</v>
      </c>
      <c r="H197" s="25">
        <v>15000</v>
      </c>
    </row>
    <row r="198" spans="1:9" ht="15">
      <c r="A198" s="6" t="s">
        <v>188</v>
      </c>
      <c r="B198" s="6" t="s">
        <v>143</v>
      </c>
      <c r="C198" s="1" t="s">
        <v>144</v>
      </c>
      <c r="D198" s="7">
        <v>250000</v>
      </c>
      <c r="E198" s="7">
        <v>250000</v>
      </c>
      <c r="F198" s="7">
        <v>186702</v>
      </c>
      <c r="G198" s="25">
        <v>240000</v>
      </c>
      <c r="H198" s="25">
        <v>240000</v>
      </c>
      <c r="I198" s="17" t="s">
        <v>195</v>
      </c>
    </row>
    <row r="199" spans="1:8" ht="15">
      <c r="A199" s="6" t="s">
        <v>188</v>
      </c>
      <c r="B199" s="6" t="s">
        <v>134</v>
      </c>
      <c r="C199" s="1" t="s">
        <v>135</v>
      </c>
      <c r="D199" s="7">
        <v>50000</v>
      </c>
      <c r="E199" s="7">
        <v>50000</v>
      </c>
      <c r="F199" s="7">
        <v>0</v>
      </c>
      <c r="G199" s="25">
        <v>0</v>
      </c>
      <c r="H199" s="25">
        <v>0</v>
      </c>
    </row>
    <row r="200" spans="1:8" ht="15">
      <c r="A200" s="6" t="s">
        <v>188</v>
      </c>
      <c r="B200" s="6" t="s">
        <v>136</v>
      </c>
      <c r="C200" s="1" t="s">
        <v>137</v>
      </c>
      <c r="D200" s="7">
        <v>50000</v>
      </c>
      <c r="E200" s="7">
        <v>50000</v>
      </c>
      <c r="F200" s="7">
        <v>49818.5</v>
      </c>
      <c r="G200" s="25">
        <v>50000</v>
      </c>
      <c r="H200" s="25">
        <v>50000</v>
      </c>
    </row>
    <row r="201" spans="1:8" ht="15">
      <c r="A201" s="6" t="s">
        <v>188</v>
      </c>
      <c r="B201" s="6" t="s">
        <v>193</v>
      </c>
      <c r="C201" s="1" t="s">
        <v>194</v>
      </c>
      <c r="D201" s="7">
        <v>0</v>
      </c>
      <c r="E201" s="7">
        <v>5000</v>
      </c>
      <c r="F201" s="7">
        <v>763</v>
      </c>
      <c r="G201" s="25">
        <v>3000</v>
      </c>
      <c r="H201" s="25">
        <v>3000</v>
      </c>
    </row>
    <row r="202" spans="1:8" ht="15">
      <c r="A202" s="6" t="s">
        <v>188</v>
      </c>
      <c r="B202" s="6" t="s">
        <v>138</v>
      </c>
      <c r="C202" s="1" t="s">
        <v>139</v>
      </c>
      <c r="D202" s="7">
        <v>25000</v>
      </c>
      <c r="E202" s="7">
        <v>25000</v>
      </c>
      <c r="F202" s="7">
        <v>0</v>
      </c>
      <c r="G202" s="25">
        <v>0</v>
      </c>
      <c r="H202" s="25">
        <v>0</v>
      </c>
    </row>
    <row r="203" spans="1:14" s="12" customFormat="1" ht="15">
      <c r="A203" s="8" t="s">
        <v>188</v>
      </c>
      <c r="B203" s="2" t="s">
        <v>54</v>
      </c>
      <c r="C203" s="2" t="s">
        <v>195</v>
      </c>
      <c r="D203" s="9">
        <f>SUM(D194:D202)</f>
        <v>555000</v>
      </c>
      <c r="E203" s="9">
        <f>SUM(E194:E202)</f>
        <v>555000</v>
      </c>
      <c r="F203" s="9">
        <f>SUM(F194:F202)</f>
        <v>345220.5</v>
      </c>
      <c r="G203" s="26">
        <f>SUM(G194:G202)</f>
        <v>458000</v>
      </c>
      <c r="H203" s="26">
        <f>SUM(H194:H202)</f>
        <v>458000</v>
      </c>
      <c r="I203" s="18"/>
      <c r="N203" s="20"/>
    </row>
    <row r="204" spans="1:9" ht="15">
      <c r="A204" s="6" t="s">
        <v>196</v>
      </c>
      <c r="B204" s="6" t="s">
        <v>134</v>
      </c>
      <c r="C204" s="1" t="s">
        <v>135</v>
      </c>
      <c r="D204" s="7">
        <v>250000</v>
      </c>
      <c r="E204" s="7">
        <v>400000</v>
      </c>
      <c r="F204" s="7">
        <v>129167.5</v>
      </c>
      <c r="G204" s="25">
        <v>250000</v>
      </c>
      <c r="H204" s="25">
        <v>250000</v>
      </c>
      <c r="I204" s="17" t="s">
        <v>311</v>
      </c>
    </row>
    <row r="205" spans="1:14" s="12" customFormat="1" ht="15">
      <c r="A205" s="8" t="s">
        <v>196</v>
      </c>
      <c r="B205" s="2" t="s">
        <v>54</v>
      </c>
      <c r="C205" s="2" t="s">
        <v>197</v>
      </c>
      <c r="D205" s="9">
        <f>D204</f>
        <v>250000</v>
      </c>
      <c r="E205" s="9">
        <f>E204</f>
        <v>400000</v>
      </c>
      <c r="F205" s="9">
        <f>F204</f>
        <v>129167.5</v>
      </c>
      <c r="G205" s="26">
        <f>G204</f>
        <v>250000</v>
      </c>
      <c r="H205" s="26">
        <f>H204</f>
        <v>250000</v>
      </c>
      <c r="I205" s="18"/>
      <c r="N205" s="20"/>
    </row>
    <row r="206" spans="1:9" ht="15">
      <c r="A206" s="6" t="s">
        <v>198</v>
      </c>
      <c r="B206" s="6" t="s">
        <v>134</v>
      </c>
      <c r="C206" s="1" t="s">
        <v>135</v>
      </c>
      <c r="D206" s="7">
        <v>200000</v>
      </c>
      <c r="E206" s="7">
        <v>200000</v>
      </c>
      <c r="F206" s="7">
        <v>0</v>
      </c>
      <c r="G206" s="25">
        <v>1000000</v>
      </c>
      <c r="H206" s="25">
        <v>1000000</v>
      </c>
      <c r="I206" s="17" t="s">
        <v>312</v>
      </c>
    </row>
    <row r="207" spans="1:14" s="12" customFormat="1" ht="15">
      <c r="A207" s="8" t="s">
        <v>198</v>
      </c>
      <c r="B207" s="2" t="s">
        <v>54</v>
      </c>
      <c r="C207" s="2" t="s">
        <v>199</v>
      </c>
      <c r="D207" s="9">
        <f>D206</f>
        <v>200000</v>
      </c>
      <c r="E207" s="9">
        <f>E206</f>
        <v>200000</v>
      </c>
      <c r="F207" s="9">
        <f>F206</f>
        <v>0</v>
      </c>
      <c r="G207" s="26">
        <f>G206</f>
        <v>1000000</v>
      </c>
      <c r="H207" s="26">
        <f>H206</f>
        <v>1000000</v>
      </c>
      <c r="I207" s="18"/>
      <c r="N207" s="20"/>
    </row>
    <row r="208" spans="1:9" ht="15">
      <c r="A208" s="6" t="s">
        <v>102</v>
      </c>
      <c r="B208" s="6" t="s">
        <v>145</v>
      </c>
      <c r="C208" s="1" t="s">
        <v>146</v>
      </c>
      <c r="D208" s="7">
        <v>0</v>
      </c>
      <c r="E208" s="7">
        <v>5000</v>
      </c>
      <c r="F208" s="7">
        <v>2417</v>
      </c>
      <c r="G208" s="25">
        <v>5000</v>
      </c>
      <c r="H208" s="25">
        <v>5000</v>
      </c>
      <c r="I208" s="10" t="s">
        <v>334</v>
      </c>
    </row>
    <row r="209" spans="1:14" s="12" customFormat="1" ht="15">
      <c r="A209" s="8" t="s">
        <v>102</v>
      </c>
      <c r="B209" s="2" t="s">
        <v>54</v>
      </c>
      <c r="C209" s="2" t="s">
        <v>107</v>
      </c>
      <c r="D209" s="9">
        <f>D208</f>
        <v>0</v>
      </c>
      <c r="E209" s="9">
        <f>E208</f>
        <v>5000</v>
      </c>
      <c r="F209" s="9">
        <f>F208</f>
        <v>2417</v>
      </c>
      <c r="G209" s="26">
        <f>G208</f>
        <v>5000</v>
      </c>
      <c r="H209" s="26">
        <f>H208</f>
        <v>5000</v>
      </c>
      <c r="I209" s="18"/>
      <c r="N209" s="20"/>
    </row>
    <row r="210" spans="1:8" ht="15">
      <c r="A210" s="6" t="s">
        <v>108</v>
      </c>
      <c r="B210" s="1" t="s">
        <v>56</v>
      </c>
      <c r="C210" s="1" t="s">
        <v>109</v>
      </c>
      <c r="D210" s="7">
        <f>D203+D205+D207+D209</f>
        <v>1005000</v>
      </c>
      <c r="E210" s="7">
        <f>E203+E205+E207+E209</f>
        <v>1160000</v>
      </c>
      <c r="F210" s="7">
        <f>F203+F205+F207+F209</f>
        <v>476805</v>
      </c>
      <c r="G210" s="25">
        <f>G203+G205+G207+G209</f>
        <v>1713000</v>
      </c>
      <c r="H210" s="25">
        <f>H203+H205+H207+H209</f>
        <v>1713000</v>
      </c>
    </row>
    <row r="211" spans="7:8" ht="15">
      <c r="G211" s="24"/>
      <c r="H211" s="24"/>
    </row>
    <row r="212" spans="1:8" ht="15">
      <c r="A212" s="6" t="s">
        <v>200</v>
      </c>
      <c r="B212" s="6" t="s">
        <v>134</v>
      </c>
      <c r="C212" s="1" t="s">
        <v>135</v>
      </c>
      <c r="D212" s="7">
        <v>30000</v>
      </c>
      <c r="E212" s="7">
        <v>30000</v>
      </c>
      <c r="F212" s="7">
        <v>9226</v>
      </c>
      <c r="G212" s="25">
        <v>30000</v>
      </c>
      <c r="H212" s="25">
        <v>30000</v>
      </c>
    </row>
    <row r="213" spans="1:14" s="12" customFormat="1" ht="15">
      <c r="A213" s="8" t="s">
        <v>200</v>
      </c>
      <c r="B213" s="2" t="s">
        <v>54</v>
      </c>
      <c r="C213" s="2" t="s">
        <v>201</v>
      </c>
      <c r="D213" s="9">
        <f>D212</f>
        <v>30000</v>
      </c>
      <c r="E213" s="9">
        <f>E212</f>
        <v>30000</v>
      </c>
      <c r="F213" s="9">
        <f>F212</f>
        <v>9226</v>
      </c>
      <c r="G213" s="26">
        <f>G212</f>
        <v>30000</v>
      </c>
      <c r="H213" s="26">
        <f>H212</f>
        <v>30000</v>
      </c>
      <c r="I213" s="18"/>
      <c r="N213" s="20"/>
    </row>
    <row r="214" spans="1:8" ht="15">
      <c r="A214" s="6" t="s">
        <v>110</v>
      </c>
      <c r="B214" s="6" t="s">
        <v>202</v>
      </c>
      <c r="C214" s="1" t="s">
        <v>203</v>
      </c>
      <c r="D214" s="7">
        <v>10000</v>
      </c>
      <c r="E214" s="7">
        <v>10000</v>
      </c>
      <c r="F214" s="7">
        <v>0</v>
      </c>
      <c r="G214" s="25">
        <v>5000</v>
      </c>
      <c r="H214" s="25">
        <v>5000</v>
      </c>
    </row>
    <row r="215" spans="1:9" ht="15">
      <c r="A215" s="6" t="s">
        <v>110</v>
      </c>
      <c r="B215" s="6" t="s">
        <v>134</v>
      </c>
      <c r="C215" s="1" t="s">
        <v>135</v>
      </c>
      <c r="D215" s="7">
        <v>850000</v>
      </c>
      <c r="E215" s="7">
        <v>850000</v>
      </c>
      <c r="F215" s="7">
        <v>874206.15</v>
      </c>
      <c r="G215" s="25">
        <v>1200000</v>
      </c>
      <c r="H215" s="25">
        <v>1200000</v>
      </c>
      <c r="I215" s="17" t="s">
        <v>313</v>
      </c>
    </row>
    <row r="216" spans="1:14" s="12" customFormat="1" ht="15">
      <c r="A216" s="8" t="s">
        <v>110</v>
      </c>
      <c r="B216" s="2" t="s">
        <v>54</v>
      </c>
      <c r="C216" s="2" t="s">
        <v>113</v>
      </c>
      <c r="D216" s="9">
        <f>SUM(D214:D215)</f>
        <v>860000</v>
      </c>
      <c r="E216" s="9">
        <f>SUM(E214:E215)</f>
        <v>860000</v>
      </c>
      <c r="F216" s="9">
        <f>SUM(F214:F215)</f>
        <v>874206.15</v>
      </c>
      <c r="G216" s="26">
        <f>SUM(G214:G215)</f>
        <v>1205000</v>
      </c>
      <c r="H216" s="26">
        <f>SUM(H214:H215)</f>
        <v>1205000</v>
      </c>
      <c r="I216" s="18"/>
      <c r="N216" s="20"/>
    </row>
    <row r="217" spans="1:9" ht="15">
      <c r="A217" s="6" t="s">
        <v>204</v>
      </c>
      <c r="B217" s="6" t="s">
        <v>134</v>
      </c>
      <c r="C217" s="1" t="s">
        <v>135</v>
      </c>
      <c r="D217" s="7">
        <v>300000</v>
      </c>
      <c r="E217" s="7">
        <v>300000</v>
      </c>
      <c r="F217" s="7">
        <v>182915.9</v>
      </c>
      <c r="G217" s="25">
        <v>250000</v>
      </c>
      <c r="H217" s="25">
        <v>250000</v>
      </c>
      <c r="I217" s="17" t="s">
        <v>314</v>
      </c>
    </row>
    <row r="218" spans="1:14" s="12" customFormat="1" ht="15">
      <c r="A218" s="8" t="s">
        <v>204</v>
      </c>
      <c r="B218" s="2" t="s">
        <v>54</v>
      </c>
      <c r="C218" s="2" t="s">
        <v>205</v>
      </c>
      <c r="D218" s="9">
        <f>D217</f>
        <v>300000</v>
      </c>
      <c r="E218" s="9">
        <f>E217</f>
        <v>300000</v>
      </c>
      <c r="F218" s="9">
        <f>F217</f>
        <v>182915.9</v>
      </c>
      <c r="G218" s="26">
        <f>G217</f>
        <v>250000</v>
      </c>
      <c r="H218" s="26">
        <f>H217</f>
        <v>250000</v>
      </c>
      <c r="I218" s="18"/>
      <c r="N218" s="20"/>
    </row>
    <row r="219" spans="1:9" ht="15">
      <c r="A219" s="6" t="s">
        <v>114</v>
      </c>
      <c r="B219" s="6" t="s">
        <v>134</v>
      </c>
      <c r="C219" s="1" t="s">
        <v>135</v>
      </c>
      <c r="D219" s="7">
        <v>150000</v>
      </c>
      <c r="E219" s="7">
        <v>150000</v>
      </c>
      <c r="F219" s="7">
        <v>111527.95</v>
      </c>
      <c r="G219" s="25">
        <v>130000</v>
      </c>
      <c r="H219" s="25">
        <v>130000</v>
      </c>
      <c r="I219" s="17" t="s">
        <v>293</v>
      </c>
    </row>
    <row r="220" spans="1:14" s="12" customFormat="1" ht="15">
      <c r="A220" s="8" t="s">
        <v>114</v>
      </c>
      <c r="B220" s="2" t="s">
        <v>54</v>
      </c>
      <c r="C220" s="2" t="s">
        <v>115</v>
      </c>
      <c r="D220" s="9">
        <f>D219</f>
        <v>150000</v>
      </c>
      <c r="E220" s="9">
        <f>E219</f>
        <v>150000</v>
      </c>
      <c r="F220" s="9">
        <f>F219</f>
        <v>111527.95</v>
      </c>
      <c r="G220" s="26">
        <f>G219</f>
        <v>130000</v>
      </c>
      <c r="H220" s="26">
        <f>H219</f>
        <v>130000</v>
      </c>
      <c r="I220" s="18"/>
      <c r="N220" s="20"/>
    </row>
    <row r="221" spans="1:8" ht="15">
      <c r="A221" s="6" t="s">
        <v>116</v>
      </c>
      <c r="B221" s="1" t="s">
        <v>56</v>
      </c>
      <c r="C221" s="1" t="s">
        <v>117</v>
      </c>
      <c r="D221" s="7">
        <f>D213+D216+D218+D220</f>
        <v>1340000</v>
      </c>
      <c r="E221" s="7">
        <f>E213+E216+E218+E220</f>
        <v>1340000</v>
      </c>
      <c r="F221" s="7">
        <f>F213+F216+F218+F220</f>
        <v>1177876</v>
      </c>
      <c r="G221" s="25">
        <f>G213+G216+G218+G220</f>
        <v>1615000</v>
      </c>
      <c r="H221" s="25">
        <f>H213+H216+H218+H220</f>
        <v>1615000</v>
      </c>
    </row>
    <row r="222" spans="7:8" ht="15">
      <c r="G222" s="24"/>
      <c r="H222" s="24"/>
    </row>
    <row r="223" spans="1:9" ht="15">
      <c r="A223" s="6" t="s">
        <v>206</v>
      </c>
      <c r="B223" s="6" t="s">
        <v>207</v>
      </c>
      <c r="C223" s="1" t="s">
        <v>208</v>
      </c>
      <c r="D223" s="7">
        <v>280000</v>
      </c>
      <c r="E223" s="7">
        <v>780000</v>
      </c>
      <c r="F223" s="7">
        <v>601845</v>
      </c>
      <c r="G223" s="25">
        <f>(F223+F223*0.2)*1.3</f>
        <v>938878.2000000001</v>
      </c>
      <c r="H223" s="25">
        <f>(G223+G223*0.2)*1.3</f>
        <v>1464649.992</v>
      </c>
      <c r="I223" s="17" t="s">
        <v>315</v>
      </c>
    </row>
    <row r="224" spans="1:8" ht="15">
      <c r="A224" s="6" t="s">
        <v>206</v>
      </c>
      <c r="B224" s="6" t="s">
        <v>145</v>
      </c>
      <c r="C224" s="1" t="s">
        <v>146</v>
      </c>
      <c r="D224" s="7">
        <v>280000</v>
      </c>
      <c r="E224" s="7">
        <v>280000</v>
      </c>
      <c r="F224" s="7">
        <v>227910</v>
      </c>
      <c r="G224" s="25">
        <v>280000</v>
      </c>
      <c r="H224" s="25">
        <v>280000</v>
      </c>
    </row>
    <row r="225" spans="1:8" ht="15">
      <c r="A225" s="6" t="s">
        <v>206</v>
      </c>
      <c r="B225" s="6" t="s">
        <v>189</v>
      </c>
      <c r="C225" s="1" t="s">
        <v>190</v>
      </c>
      <c r="D225" s="7">
        <v>130000</v>
      </c>
      <c r="E225" s="7">
        <v>230000</v>
      </c>
      <c r="F225" s="7">
        <v>189381</v>
      </c>
      <c r="G225" s="25">
        <f>(F225+F225*0.2)*1.3</f>
        <v>295434.36000000004</v>
      </c>
      <c r="H225" s="25">
        <f>(G225+G225*0.2)*1.3</f>
        <v>460877.6016000001</v>
      </c>
    </row>
    <row r="226" spans="1:8" ht="15">
      <c r="A226" s="6" t="s">
        <v>206</v>
      </c>
      <c r="B226" s="6" t="s">
        <v>191</v>
      </c>
      <c r="C226" s="1" t="s">
        <v>192</v>
      </c>
      <c r="D226" s="7">
        <v>50000</v>
      </c>
      <c r="E226" s="7">
        <v>200000</v>
      </c>
      <c r="F226" s="7">
        <v>59120</v>
      </c>
      <c r="G226" s="25">
        <f>(F226+F226*0.2)*1.3</f>
        <v>92227.2</v>
      </c>
      <c r="H226" s="25">
        <f>(G226+G226*0.2)*1.3</f>
        <v>143874.432</v>
      </c>
    </row>
    <row r="227" spans="1:9" ht="15">
      <c r="A227" s="6" t="s">
        <v>206</v>
      </c>
      <c r="B227" s="6" t="s">
        <v>132</v>
      </c>
      <c r="C227" s="1" t="s">
        <v>133</v>
      </c>
      <c r="D227" s="7">
        <v>70000</v>
      </c>
      <c r="E227" s="7">
        <v>70000</v>
      </c>
      <c r="F227" s="7">
        <v>1617571</v>
      </c>
      <c r="G227" s="25">
        <v>150000</v>
      </c>
      <c r="H227" s="25">
        <v>150000</v>
      </c>
      <c r="I227" s="17" t="s">
        <v>316</v>
      </c>
    </row>
    <row r="228" spans="1:9" ht="15">
      <c r="A228" s="6" t="s">
        <v>206</v>
      </c>
      <c r="B228" s="6" t="s">
        <v>141</v>
      </c>
      <c r="C228" s="1" t="s">
        <v>142</v>
      </c>
      <c r="D228" s="7">
        <v>100000</v>
      </c>
      <c r="E228" s="7">
        <v>300000</v>
      </c>
      <c r="F228" s="7">
        <v>58737</v>
      </c>
      <c r="G228" s="25">
        <v>100000</v>
      </c>
      <c r="H228" s="25">
        <v>100000</v>
      </c>
      <c r="I228" s="17" t="s">
        <v>319</v>
      </c>
    </row>
    <row r="229" spans="1:9" ht="15">
      <c r="A229" s="6" t="s">
        <v>206</v>
      </c>
      <c r="B229" s="6" t="s">
        <v>209</v>
      </c>
      <c r="C229" s="1" t="s">
        <v>210</v>
      </c>
      <c r="D229" s="7">
        <v>60000</v>
      </c>
      <c r="E229" s="7">
        <v>300000</v>
      </c>
      <c r="F229" s="7">
        <v>64107.86</v>
      </c>
      <c r="G229" s="25">
        <v>90000</v>
      </c>
      <c r="H229" s="25">
        <v>90000</v>
      </c>
      <c r="I229" s="17" t="s">
        <v>318</v>
      </c>
    </row>
    <row r="230" spans="1:9" ht="15">
      <c r="A230" s="6" t="s">
        <v>206</v>
      </c>
      <c r="B230" s="6" t="s">
        <v>134</v>
      </c>
      <c r="C230" s="1" t="s">
        <v>135</v>
      </c>
      <c r="D230" s="7">
        <v>100000</v>
      </c>
      <c r="E230" s="7">
        <v>650000</v>
      </c>
      <c r="F230" s="7">
        <v>154326.53</v>
      </c>
      <c r="G230" s="25">
        <v>300000</v>
      </c>
      <c r="H230" s="25">
        <v>300000</v>
      </c>
      <c r="I230" s="17" t="s">
        <v>317</v>
      </c>
    </row>
    <row r="231" spans="1:9" ht="15">
      <c r="A231" s="6" t="s">
        <v>206</v>
      </c>
      <c r="B231" s="6" t="s">
        <v>136</v>
      </c>
      <c r="C231" s="1" t="s">
        <v>137</v>
      </c>
      <c r="D231" s="7">
        <v>30000</v>
      </c>
      <c r="E231" s="7">
        <v>790000</v>
      </c>
      <c r="F231" s="7">
        <v>29360.5</v>
      </c>
      <c r="G231" s="25">
        <v>50000</v>
      </c>
      <c r="H231" s="25">
        <v>50000</v>
      </c>
      <c r="I231" s="17" t="s">
        <v>320</v>
      </c>
    </row>
    <row r="232" spans="1:14" s="12" customFormat="1" ht="15">
      <c r="A232" s="8" t="s">
        <v>206</v>
      </c>
      <c r="B232" s="2" t="s">
        <v>54</v>
      </c>
      <c r="C232" s="2" t="s">
        <v>211</v>
      </c>
      <c r="D232" s="9">
        <f>SUM(D223:D231)</f>
        <v>1100000</v>
      </c>
      <c r="E232" s="9">
        <f>SUM(E223:E231)</f>
        <v>3600000</v>
      </c>
      <c r="F232" s="9">
        <f>SUM(F223:F231)</f>
        <v>3002358.8899999997</v>
      </c>
      <c r="G232" s="26">
        <f>SUM(G223:G231)</f>
        <v>2296539.7600000002</v>
      </c>
      <c r="H232" s="26">
        <f>SUM(H223:H231)</f>
        <v>3039402.0256000003</v>
      </c>
      <c r="I232" s="18"/>
      <c r="N232" s="20"/>
    </row>
    <row r="233" spans="1:8" ht="15">
      <c r="A233" s="6" t="s">
        <v>212</v>
      </c>
      <c r="B233" s="1" t="s">
        <v>56</v>
      </c>
      <c r="C233" s="1" t="s">
        <v>213</v>
      </c>
      <c r="D233" s="7">
        <f>D232</f>
        <v>1100000</v>
      </c>
      <c r="E233" s="7">
        <f>E232</f>
        <v>3600000</v>
      </c>
      <c r="F233" s="7">
        <f>F232</f>
        <v>3002358.8899999997</v>
      </c>
      <c r="G233" s="25">
        <f>G232</f>
        <v>2296539.7600000002</v>
      </c>
      <c r="H233" s="25">
        <f>H232</f>
        <v>3039402.0256000003</v>
      </c>
    </row>
    <row r="234" spans="7:8" ht="15">
      <c r="G234" s="24"/>
      <c r="H234" s="24"/>
    </row>
    <row r="235" spans="1:9" ht="15">
      <c r="A235" s="6" t="s">
        <v>214</v>
      </c>
      <c r="B235" s="6" t="s">
        <v>134</v>
      </c>
      <c r="C235" s="1" t="s">
        <v>135</v>
      </c>
      <c r="D235" s="7">
        <v>50000</v>
      </c>
      <c r="E235" s="7">
        <v>50000</v>
      </c>
      <c r="F235" s="7">
        <v>0</v>
      </c>
      <c r="G235" s="25">
        <v>50000</v>
      </c>
      <c r="H235" s="25">
        <v>50000</v>
      </c>
      <c r="I235" s="17" t="s">
        <v>321</v>
      </c>
    </row>
    <row r="236" spans="1:14" s="12" customFormat="1" ht="15">
      <c r="A236" s="8" t="s">
        <v>214</v>
      </c>
      <c r="B236" s="2" t="s">
        <v>54</v>
      </c>
      <c r="C236" s="2" t="s">
        <v>215</v>
      </c>
      <c r="D236" s="9">
        <f aca="true" t="shared" si="12" ref="D236:G237">D235</f>
        <v>50000</v>
      </c>
      <c r="E236" s="9">
        <f t="shared" si="12"/>
        <v>50000</v>
      </c>
      <c r="F236" s="9">
        <f t="shared" si="12"/>
        <v>0</v>
      </c>
      <c r="G236" s="26">
        <f t="shared" si="12"/>
        <v>50000</v>
      </c>
      <c r="H236" s="26">
        <f>H235</f>
        <v>50000</v>
      </c>
      <c r="I236" s="18"/>
      <c r="N236" s="20"/>
    </row>
    <row r="237" spans="1:8" ht="15">
      <c r="A237" s="6" t="s">
        <v>216</v>
      </c>
      <c r="B237" s="1" t="s">
        <v>56</v>
      </c>
      <c r="C237" s="1" t="s">
        <v>217</v>
      </c>
      <c r="D237" s="7">
        <f t="shared" si="12"/>
        <v>50000</v>
      </c>
      <c r="E237" s="7">
        <f t="shared" si="12"/>
        <v>50000</v>
      </c>
      <c r="F237" s="7">
        <f t="shared" si="12"/>
        <v>0</v>
      </c>
      <c r="G237" s="25">
        <f t="shared" si="12"/>
        <v>50000</v>
      </c>
      <c r="H237" s="25">
        <f>H236</f>
        <v>50000</v>
      </c>
    </row>
    <row r="238" spans="7:8" ht="15">
      <c r="G238" s="24"/>
      <c r="H238" s="24"/>
    </row>
    <row r="239" spans="1:9" ht="15">
      <c r="A239" s="6" t="s">
        <v>218</v>
      </c>
      <c r="B239" s="6" t="s">
        <v>132</v>
      </c>
      <c r="C239" s="1" t="s">
        <v>133</v>
      </c>
      <c r="D239" s="7">
        <v>100000</v>
      </c>
      <c r="E239" s="7">
        <v>42750</v>
      </c>
      <c r="F239" s="7">
        <v>84255</v>
      </c>
      <c r="G239" s="25">
        <v>80000</v>
      </c>
      <c r="H239" s="25">
        <v>80000</v>
      </c>
      <c r="I239" s="17" t="s">
        <v>322</v>
      </c>
    </row>
    <row r="240" spans="1:9" ht="15">
      <c r="A240" s="6" t="s">
        <v>218</v>
      </c>
      <c r="B240" s="6" t="s">
        <v>141</v>
      </c>
      <c r="C240" s="1" t="s">
        <v>142</v>
      </c>
      <c r="D240" s="7">
        <v>90000</v>
      </c>
      <c r="E240" s="7">
        <v>117248</v>
      </c>
      <c r="F240" s="7">
        <v>92533</v>
      </c>
      <c r="G240" s="25">
        <v>80000</v>
      </c>
      <c r="H240" s="25">
        <v>80000</v>
      </c>
      <c r="I240" s="17" t="s">
        <v>322</v>
      </c>
    </row>
    <row r="241" spans="1:9" ht="15">
      <c r="A241" s="6" t="s">
        <v>218</v>
      </c>
      <c r="B241" s="6" t="s">
        <v>147</v>
      </c>
      <c r="C241" s="1" t="s">
        <v>148</v>
      </c>
      <c r="D241" s="7">
        <v>0</v>
      </c>
      <c r="E241" s="7">
        <v>0</v>
      </c>
      <c r="F241" s="7">
        <v>4200</v>
      </c>
      <c r="G241" s="25">
        <v>5000</v>
      </c>
      <c r="H241" s="25">
        <v>5000</v>
      </c>
      <c r="I241" s="17" t="s">
        <v>323</v>
      </c>
    </row>
    <row r="242" spans="1:9" ht="15">
      <c r="A242" s="6" t="s">
        <v>218</v>
      </c>
      <c r="B242" s="6" t="s">
        <v>143</v>
      </c>
      <c r="C242" s="1" t="s">
        <v>144</v>
      </c>
      <c r="D242" s="7">
        <v>0</v>
      </c>
      <c r="E242" s="7">
        <v>16800</v>
      </c>
      <c r="F242" s="7">
        <v>21600</v>
      </c>
      <c r="G242" s="25">
        <v>30000</v>
      </c>
      <c r="H242" s="25">
        <v>30000</v>
      </c>
      <c r="I242" s="17" t="s">
        <v>323</v>
      </c>
    </row>
    <row r="243" spans="1:9" ht="15">
      <c r="A243" s="6" t="s">
        <v>218</v>
      </c>
      <c r="B243" s="6" t="s">
        <v>209</v>
      </c>
      <c r="C243" s="1" t="s">
        <v>210</v>
      </c>
      <c r="D243" s="7">
        <v>30000</v>
      </c>
      <c r="E243" s="7">
        <v>8100</v>
      </c>
      <c r="F243" s="7">
        <v>11034.4</v>
      </c>
      <c r="G243" s="25">
        <v>12000</v>
      </c>
      <c r="H243" s="25">
        <v>12000</v>
      </c>
      <c r="I243" s="17" t="s">
        <v>324</v>
      </c>
    </row>
    <row r="244" spans="1:8" ht="15">
      <c r="A244" s="6" t="s">
        <v>218</v>
      </c>
      <c r="B244" s="6" t="s">
        <v>186</v>
      </c>
      <c r="C244" s="1" t="s">
        <v>187</v>
      </c>
      <c r="D244" s="7">
        <v>5000</v>
      </c>
      <c r="E244" s="7">
        <v>1900</v>
      </c>
      <c r="F244" s="7">
        <v>2249.31</v>
      </c>
      <c r="G244" s="25">
        <v>3000</v>
      </c>
      <c r="H244" s="25">
        <v>3000</v>
      </c>
    </row>
    <row r="245" spans="1:9" ht="15">
      <c r="A245" s="6" t="s">
        <v>218</v>
      </c>
      <c r="B245" s="6" t="s">
        <v>134</v>
      </c>
      <c r="C245" s="1" t="s">
        <v>135</v>
      </c>
      <c r="D245" s="7">
        <v>30000</v>
      </c>
      <c r="E245" s="7">
        <v>24000</v>
      </c>
      <c r="F245" s="7">
        <v>21868.99</v>
      </c>
      <c r="G245" s="25">
        <v>24000</v>
      </c>
      <c r="H245" s="25">
        <v>24000</v>
      </c>
      <c r="I245" s="17" t="s">
        <v>327</v>
      </c>
    </row>
    <row r="246" spans="1:9" ht="15">
      <c r="A246" s="6" t="s">
        <v>218</v>
      </c>
      <c r="B246" s="6" t="s">
        <v>136</v>
      </c>
      <c r="C246" s="1" t="s">
        <v>137</v>
      </c>
      <c r="D246" s="7">
        <v>80000</v>
      </c>
      <c r="E246" s="7">
        <v>189202</v>
      </c>
      <c r="F246" s="7">
        <v>164856.9</v>
      </c>
      <c r="G246" s="25">
        <v>80000</v>
      </c>
      <c r="H246" s="25">
        <v>80000</v>
      </c>
      <c r="I246" s="17" t="s">
        <v>326</v>
      </c>
    </row>
    <row r="247" spans="1:9" ht="15">
      <c r="A247" s="6"/>
      <c r="B247" s="6"/>
      <c r="C247" s="1" t="s">
        <v>288</v>
      </c>
      <c r="D247" s="7">
        <v>0</v>
      </c>
      <c r="E247" s="7">
        <v>0</v>
      </c>
      <c r="F247" s="7">
        <v>0</v>
      </c>
      <c r="G247" s="25">
        <v>1100000</v>
      </c>
      <c r="H247" s="25">
        <v>1100000</v>
      </c>
      <c r="I247" s="17" t="s">
        <v>325</v>
      </c>
    </row>
    <row r="248" spans="1:14" s="12" customFormat="1" ht="15">
      <c r="A248" s="8" t="s">
        <v>218</v>
      </c>
      <c r="B248" s="2" t="s">
        <v>54</v>
      </c>
      <c r="C248" s="2" t="s">
        <v>219</v>
      </c>
      <c r="D248" s="9">
        <f>SUM(D239:D247)</f>
        <v>335000</v>
      </c>
      <c r="E248" s="9">
        <f>SUM(E239:E247)</f>
        <v>400000</v>
      </c>
      <c r="F248" s="9">
        <f>SUM(F239:F247)</f>
        <v>402597.6</v>
      </c>
      <c r="G248" s="26">
        <f>SUM(G239:G247)</f>
        <v>1414000</v>
      </c>
      <c r="H248" s="26">
        <f>SUM(H239:H247)</f>
        <v>1414000</v>
      </c>
      <c r="I248" s="18"/>
      <c r="N248" s="20"/>
    </row>
    <row r="249" spans="1:8" ht="15">
      <c r="A249" s="6" t="s">
        <v>220</v>
      </c>
      <c r="B249" s="1" t="s">
        <v>56</v>
      </c>
      <c r="C249" s="1" t="s">
        <v>221</v>
      </c>
      <c r="D249" s="7">
        <f>D248</f>
        <v>335000</v>
      </c>
      <c r="E249" s="7">
        <f>E248</f>
        <v>400000</v>
      </c>
      <c r="F249" s="7">
        <f>F248</f>
        <v>402597.6</v>
      </c>
      <c r="G249" s="25">
        <f>G248</f>
        <v>1414000</v>
      </c>
      <c r="H249" s="25">
        <f>H248</f>
        <v>1414000</v>
      </c>
    </row>
    <row r="250" spans="7:8" ht="15">
      <c r="G250" s="24"/>
      <c r="H250" s="24"/>
    </row>
    <row r="251" spans="1:8" ht="15">
      <c r="A251" s="6" t="s">
        <v>222</v>
      </c>
      <c r="B251" s="6" t="s">
        <v>145</v>
      </c>
      <c r="C251" s="1" t="s">
        <v>146</v>
      </c>
      <c r="D251" s="7">
        <v>1500</v>
      </c>
      <c r="E251" s="7">
        <v>1500</v>
      </c>
      <c r="F251" s="7">
        <v>0</v>
      </c>
      <c r="G251" s="25">
        <v>0</v>
      </c>
      <c r="H251" s="25">
        <v>0</v>
      </c>
    </row>
    <row r="252" spans="1:9" ht="15">
      <c r="A252" s="6" t="s">
        <v>222</v>
      </c>
      <c r="B252" s="6" t="s">
        <v>223</v>
      </c>
      <c r="C252" s="1" t="s">
        <v>224</v>
      </c>
      <c r="D252" s="7">
        <v>780000</v>
      </c>
      <c r="E252" s="7">
        <v>780000</v>
      </c>
      <c r="F252" s="7">
        <v>612581</v>
      </c>
      <c r="G252" s="25">
        <v>1000000</v>
      </c>
      <c r="H252" s="25">
        <v>1000000</v>
      </c>
      <c r="I252" s="17" t="s">
        <v>328</v>
      </c>
    </row>
    <row r="253" spans="1:8" ht="15">
      <c r="A253" s="6" t="s">
        <v>222</v>
      </c>
      <c r="B253" s="6" t="s">
        <v>189</v>
      </c>
      <c r="C253" s="1" t="s">
        <v>190</v>
      </c>
      <c r="D253" s="7">
        <v>156000</v>
      </c>
      <c r="E253" s="7">
        <v>156000</v>
      </c>
      <c r="F253" s="7">
        <v>126380</v>
      </c>
      <c r="G253" s="25">
        <f>F253/F252*G252</f>
        <v>206307.41077506484</v>
      </c>
      <c r="H253" s="25">
        <f>G253/G252*H252</f>
        <v>206307.41077506484</v>
      </c>
    </row>
    <row r="254" spans="1:8" ht="15">
      <c r="A254" s="6" t="s">
        <v>222</v>
      </c>
      <c r="B254" s="6" t="s">
        <v>191</v>
      </c>
      <c r="C254" s="1" t="s">
        <v>192</v>
      </c>
      <c r="D254" s="7">
        <v>72000</v>
      </c>
      <c r="E254" s="7">
        <v>72000</v>
      </c>
      <c r="F254" s="7">
        <v>50390</v>
      </c>
      <c r="G254" s="25">
        <f>F254/F252*G252</f>
        <v>82258.50948690868</v>
      </c>
      <c r="H254" s="25">
        <f>G254/G252*H252</f>
        <v>82258.50948690868</v>
      </c>
    </row>
    <row r="255" spans="1:14" s="12" customFormat="1" ht="15">
      <c r="A255" s="8" t="s">
        <v>222</v>
      </c>
      <c r="B255" s="2" t="s">
        <v>54</v>
      </c>
      <c r="C255" s="2" t="s">
        <v>225</v>
      </c>
      <c r="D255" s="9">
        <f>SUM(D251:D254)</f>
        <v>1009500</v>
      </c>
      <c r="E255" s="9">
        <f>SUM(E251:E254)</f>
        <v>1009500</v>
      </c>
      <c r="F255" s="9">
        <f>SUM(F251:F254)</f>
        <v>789351</v>
      </c>
      <c r="G255" s="26">
        <f>SUM(G251:G254)</f>
        <v>1288565.9202619735</v>
      </c>
      <c r="H255" s="26">
        <f>SUM(H251:H254)</f>
        <v>1288565.9202619735</v>
      </c>
      <c r="I255" s="18"/>
      <c r="N255" s="20"/>
    </row>
    <row r="256" spans="1:9" ht="15">
      <c r="A256" s="6" t="s">
        <v>226</v>
      </c>
      <c r="B256" s="6" t="s">
        <v>145</v>
      </c>
      <c r="C256" s="1" t="s">
        <v>146</v>
      </c>
      <c r="D256" s="7">
        <v>15000</v>
      </c>
      <c r="E256" s="7">
        <v>15000</v>
      </c>
      <c r="F256" s="7">
        <v>0</v>
      </c>
      <c r="G256" s="25">
        <v>0</v>
      </c>
      <c r="H256" s="25">
        <v>0</v>
      </c>
      <c r="I256" s="17" t="s">
        <v>329</v>
      </c>
    </row>
    <row r="257" spans="1:8" ht="15">
      <c r="A257" s="6" t="s">
        <v>226</v>
      </c>
      <c r="B257" s="6" t="s">
        <v>132</v>
      </c>
      <c r="C257" s="1" t="s">
        <v>133</v>
      </c>
      <c r="D257" s="7">
        <v>2500</v>
      </c>
      <c r="E257" s="7">
        <v>2500</v>
      </c>
      <c r="F257" s="7">
        <v>0</v>
      </c>
      <c r="G257" s="25">
        <v>0</v>
      </c>
      <c r="H257" s="25">
        <v>0</v>
      </c>
    </row>
    <row r="258" spans="1:8" ht="15">
      <c r="A258" s="6" t="s">
        <v>226</v>
      </c>
      <c r="B258" s="6" t="s">
        <v>141</v>
      </c>
      <c r="C258" s="1" t="s">
        <v>142</v>
      </c>
      <c r="D258" s="7">
        <v>0</v>
      </c>
      <c r="E258" s="7">
        <v>0</v>
      </c>
      <c r="F258" s="7">
        <v>219</v>
      </c>
      <c r="G258" s="25">
        <v>0</v>
      </c>
      <c r="H258" s="25">
        <v>0</v>
      </c>
    </row>
    <row r="259" spans="1:8" ht="15">
      <c r="A259" s="6" t="s">
        <v>226</v>
      </c>
      <c r="B259" s="6" t="s">
        <v>227</v>
      </c>
      <c r="C259" s="1" t="s">
        <v>228</v>
      </c>
      <c r="D259" s="7">
        <v>0</v>
      </c>
      <c r="E259" s="7">
        <v>0</v>
      </c>
      <c r="F259" s="7">
        <v>936</v>
      </c>
      <c r="G259" s="25">
        <v>0</v>
      </c>
      <c r="H259" s="25">
        <v>0</v>
      </c>
    </row>
    <row r="260" spans="1:14" s="12" customFormat="1" ht="15">
      <c r="A260" s="8" t="s">
        <v>226</v>
      </c>
      <c r="B260" s="2" t="s">
        <v>54</v>
      </c>
      <c r="C260" s="2" t="s">
        <v>229</v>
      </c>
      <c r="D260" s="9">
        <f>SUM(D256:D259)</f>
        <v>17500</v>
      </c>
      <c r="E260" s="9">
        <f>SUM(E256:E259)</f>
        <v>17500</v>
      </c>
      <c r="F260" s="9">
        <f>SUM(F256:F259)</f>
        <v>1155</v>
      </c>
      <c r="G260" s="26">
        <v>0</v>
      </c>
      <c r="H260" s="26">
        <v>0</v>
      </c>
      <c r="I260" s="18"/>
      <c r="N260" s="20"/>
    </row>
    <row r="261" spans="1:8" ht="15">
      <c r="A261" s="6" t="s">
        <v>230</v>
      </c>
      <c r="B261" s="6" t="s">
        <v>145</v>
      </c>
      <c r="C261" s="1" t="s">
        <v>146</v>
      </c>
      <c r="D261" s="7">
        <v>20000</v>
      </c>
      <c r="E261" s="7">
        <v>10500</v>
      </c>
      <c r="F261" s="7">
        <v>10500</v>
      </c>
      <c r="G261" s="25">
        <v>0</v>
      </c>
      <c r="H261" s="25">
        <v>0</v>
      </c>
    </row>
    <row r="262" spans="1:8" ht="15">
      <c r="A262" s="6" t="s">
        <v>230</v>
      </c>
      <c r="B262" s="6" t="s">
        <v>141</v>
      </c>
      <c r="C262" s="1" t="s">
        <v>142</v>
      </c>
      <c r="D262" s="7">
        <v>2500</v>
      </c>
      <c r="E262" s="7">
        <v>2475</v>
      </c>
      <c r="F262" s="7">
        <v>2475</v>
      </c>
      <c r="G262" s="25">
        <v>0</v>
      </c>
      <c r="H262" s="25">
        <v>0</v>
      </c>
    </row>
    <row r="263" spans="1:8" ht="15">
      <c r="A263" s="6" t="s">
        <v>230</v>
      </c>
      <c r="B263" s="6" t="s">
        <v>231</v>
      </c>
      <c r="C263" s="1" t="s">
        <v>232</v>
      </c>
      <c r="D263" s="7">
        <v>0</v>
      </c>
      <c r="E263" s="7">
        <v>165</v>
      </c>
      <c r="F263" s="7">
        <v>165</v>
      </c>
      <c r="G263" s="25">
        <v>0</v>
      </c>
      <c r="H263" s="25">
        <v>0</v>
      </c>
    </row>
    <row r="264" spans="1:8" ht="15">
      <c r="A264" s="6" t="s">
        <v>230</v>
      </c>
      <c r="B264" s="6" t="s">
        <v>134</v>
      </c>
      <c r="C264" s="1" t="s">
        <v>135</v>
      </c>
      <c r="D264" s="7">
        <v>0</v>
      </c>
      <c r="E264" s="7">
        <v>15000</v>
      </c>
      <c r="F264" s="7">
        <v>15000</v>
      </c>
      <c r="G264" s="25">
        <v>0</v>
      </c>
      <c r="H264" s="25">
        <v>0</v>
      </c>
    </row>
    <row r="265" spans="1:8" ht="15">
      <c r="A265" s="6" t="s">
        <v>230</v>
      </c>
      <c r="B265" s="6" t="s">
        <v>227</v>
      </c>
      <c r="C265" s="1" t="s">
        <v>228</v>
      </c>
      <c r="D265" s="7">
        <v>0</v>
      </c>
      <c r="E265" s="7">
        <v>1872</v>
      </c>
      <c r="F265" s="7">
        <v>1872</v>
      </c>
      <c r="G265" s="25">
        <v>0</v>
      </c>
      <c r="H265" s="25">
        <v>0</v>
      </c>
    </row>
    <row r="266" spans="1:14" s="12" customFormat="1" ht="15">
      <c r="A266" s="8" t="s">
        <v>230</v>
      </c>
      <c r="B266" s="2" t="s">
        <v>54</v>
      </c>
      <c r="C266" s="2" t="s">
        <v>233</v>
      </c>
      <c r="D266" s="9">
        <f>SUM(D261:D265)</f>
        <v>22500</v>
      </c>
      <c r="E266" s="9">
        <f>SUM(E261:E265)</f>
        <v>30012</v>
      </c>
      <c r="F266" s="9">
        <f>SUM(F261:F265)</f>
        <v>30012</v>
      </c>
      <c r="G266" s="26">
        <f>SUM(G261:G265)</f>
        <v>0</v>
      </c>
      <c r="H266" s="26">
        <f>SUM(H261:H265)</f>
        <v>0</v>
      </c>
      <c r="I266" s="18"/>
      <c r="N266" s="20"/>
    </row>
    <row r="267" spans="1:8" ht="15">
      <c r="A267" s="6" t="s">
        <v>234</v>
      </c>
      <c r="B267" s="1" t="s">
        <v>56</v>
      </c>
      <c r="C267" s="1" t="s">
        <v>235</v>
      </c>
      <c r="D267" s="7">
        <f>D260+D266+D255</f>
        <v>1049500</v>
      </c>
      <c r="E267" s="7">
        <f>E260+E266+E255</f>
        <v>1057012</v>
      </c>
      <c r="F267" s="7">
        <f>F260+F266+F255</f>
        <v>820518</v>
      </c>
      <c r="G267" s="25">
        <f>G260+G266+G255</f>
        <v>1288565.9202619735</v>
      </c>
      <c r="H267" s="25">
        <f>H260+H266+H255</f>
        <v>1288565.9202619735</v>
      </c>
    </row>
    <row r="268" spans="7:8" ht="15">
      <c r="G268" s="24"/>
      <c r="H268" s="24"/>
    </row>
    <row r="269" spans="1:9" ht="15">
      <c r="A269" s="6" t="s">
        <v>118</v>
      </c>
      <c r="B269" s="6" t="s">
        <v>207</v>
      </c>
      <c r="C269" s="1" t="s">
        <v>208</v>
      </c>
      <c r="D269" s="7">
        <v>240000</v>
      </c>
      <c r="E269" s="7">
        <v>480000</v>
      </c>
      <c r="F269" s="7">
        <v>411422</v>
      </c>
      <c r="G269" s="25">
        <v>550000</v>
      </c>
      <c r="H269" s="32">
        <v>750000</v>
      </c>
      <c r="I269" s="17" t="s">
        <v>346</v>
      </c>
    </row>
    <row r="270" spans="1:8" ht="15">
      <c r="A270" s="6" t="s">
        <v>118</v>
      </c>
      <c r="B270" s="6" t="s">
        <v>145</v>
      </c>
      <c r="C270" s="1" t="s">
        <v>146</v>
      </c>
      <c r="D270" s="7">
        <v>130000</v>
      </c>
      <c r="E270" s="7">
        <v>130000</v>
      </c>
      <c r="F270" s="7">
        <v>106198</v>
      </c>
      <c r="G270" s="25">
        <v>130000</v>
      </c>
      <c r="H270" s="25">
        <v>130000</v>
      </c>
    </row>
    <row r="271" spans="1:8" ht="15">
      <c r="A271" s="6" t="s">
        <v>118</v>
      </c>
      <c r="B271" s="6" t="s">
        <v>189</v>
      </c>
      <c r="C271" s="1" t="s">
        <v>190</v>
      </c>
      <c r="D271" s="7">
        <v>80000</v>
      </c>
      <c r="E271" s="7">
        <v>85000</v>
      </c>
      <c r="F271" s="7">
        <v>103469</v>
      </c>
      <c r="G271" s="25">
        <f>F270/F269*G269</f>
        <v>141968.34393882682</v>
      </c>
      <c r="H271" s="32">
        <f>G270/G269*H269</f>
        <v>177272.72727272726</v>
      </c>
    </row>
    <row r="272" spans="1:8" ht="15">
      <c r="A272" s="6" t="s">
        <v>118</v>
      </c>
      <c r="B272" s="6" t="s">
        <v>191</v>
      </c>
      <c r="C272" s="1" t="s">
        <v>192</v>
      </c>
      <c r="D272" s="7">
        <v>40000</v>
      </c>
      <c r="E272" s="7">
        <v>40000</v>
      </c>
      <c r="F272" s="7">
        <v>35236</v>
      </c>
      <c r="G272" s="25">
        <f>F272/F270*G270</f>
        <v>43133.39234260532</v>
      </c>
      <c r="H272" s="32">
        <f>G272/G269*H269</f>
        <v>58818.262285370896</v>
      </c>
    </row>
    <row r="273" spans="1:8" ht="15">
      <c r="A273" s="6" t="s">
        <v>118</v>
      </c>
      <c r="B273" s="6" t="s">
        <v>236</v>
      </c>
      <c r="C273" s="1" t="s">
        <v>237</v>
      </c>
      <c r="D273" s="7">
        <v>10000</v>
      </c>
      <c r="E273" s="7">
        <v>10000</v>
      </c>
      <c r="F273" s="7">
        <v>10537</v>
      </c>
      <c r="G273" s="25">
        <v>15000</v>
      </c>
      <c r="H273" s="32">
        <v>15000</v>
      </c>
    </row>
    <row r="274" spans="1:8" ht="15">
      <c r="A274" s="6" t="s">
        <v>118</v>
      </c>
      <c r="B274" s="6" t="s">
        <v>238</v>
      </c>
      <c r="C274" s="1" t="s">
        <v>239</v>
      </c>
      <c r="D274" s="7">
        <v>2000</v>
      </c>
      <c r="E274" s="7">
        <v>2000</v>
      </c>
      <c r="F274" s="7">
        <v>1622</v>
      </c>
      <c r="G274" s="25">
        <v>4000</v>
      </c>
      <c r="H274" s="25">
        <v>4000</v>
      </c>
    </row>
    <row r="275" spans="1:9" ht="15">
      <c r="A275" s="6" t="s">
        <v>118</v>
      </c>
      <c r="B275" s="6" t="s">
        <v>132</v>
      </c>
      <c r="C275" s="1" t="s">
        <v>133</v>
      </c>
      <c r="D275" s="7">
        <v>100000</v>
      </c>
      <c r="E275" s="7">
        <v>90000</v>
      </c>
      <c r="F275" s="7">
        <v>74967.15</v>
      </c>
      <c r="G275" s="25">
        <v>100000</v>
      </c>
      <c r="H275" s="25">
        <v>100000</v>
      </c>
      <c r="I275" s="17" t="s">
        <v>331</v>
      </c>
    </row>
    <row r="276" spans="1:8" ht="15">
      <c r="A276" s="6" t="s">
        <v>118</v>
      </c>
      <c r="B276" s="6" t="s">
        <v>141</v>
      </c>
      <c r="C276" s="1" t="s">
        <v>142</v>
      </c>
      <c r="D276" s="7">
        <v>60000</v>
      </c>
      <c r="E276" s="7">
        <v>80000</v>
      </c>
      <c r="F276" s="7">
        <v>116001.85</v>
      </c>
      <c r="G276" s="25">
        <v>120000</v>
      </c>
      <c r="H276" s="25">
        <v>120000</v>
      </c>
    </row>
    <row r="277" spans="1:8" ht="15">
      <c r="A277" s="6" t="s">
        <v>118</v>
      </c>
      <c r="B277" s="6" t="s">
        <v>147</v>
      </c>
      <c r="C277" s="1" t="s">
        <v>148</v>
      </c>
      <c r="D277" s="7">
        <v>15000</v>
      </c>
      <c r="E277" s="7">
        <v>15000</v>
      </c>
      <c r="F277" s="7">
        <v>42054</v>
      </c>
      <c r="G277" s="25">
        <v>42054</v>
      </c>
      <c r="H277" s="25">
        <v>42054</v>
      </c>
    </row>
    <row r="278" spans="1:8" ht="15">
      <c r="A278" s="6" t="s">
        <v>118</v>
      </c>
      <c r="B278" s="6" t="s">
        <v>143</v>
      </c>
      <c r="C278" s="1" t="s">
        <v>144</v>
      </c>
      <c r="D278" s="7">
        <v>90000</v>
      </c>
      <c r="E278" s="7">
        <v>90000</v>
      </c>
      <c r="F278" s="7">
        <v>81755</v>
      </c>
      <c r="G278" s="25">
        <v>95000</v>
      </c>
      <c r="H278" s="25">
        <v>95000</v>
      </c>
    </row>
    <row r="279" spans="1:8" ht="15">
      <c r="A279" s="6" t="s">
        <v>118</v>
      </c>
      <c r="B279" s="6" t="s">
        <v>231</v>
      </c>
      <c r="C279" s="1" t="s">
        <v>232</v>
      </c>
      <c r="D279" s="7">
        <v>7000</v>
      </c>
      <c r="E279" s="7">
        <v>7000</v>
      </c>
      <c r="F279" s="7">
        <v>6009.38</v>
      </c>
      <c r="G279" s="25">
        <v>8000</v>
      </c>
      <c r="H279" s="25">
        <v>8000</v>
      </c>
    </row>
    <row r="280" spans="1:8" ht="15">
      <c r="A280" s="6" t="s">
        <v>118</v>
      </c>
      <c r="B280" s="6" t="s">
        <v>186</v>
      </c>
      <c r="C280" s="1" t="s">
        <v>187</v>
      </c>
      <c r="D280" s="7">
        <v>30000</v>
      </c>
      <c r="E280" s="7">
        <v>30000</v>
      </c>
      <c r="F280" s="7">
        <v>29962.53</v>
      </c>
      <c r="G280" s="25">
        <v>50000</v>
      </c>
      <c r="H280" s="25">
        <v>50000</v>
      </c>
    </row>
    <row r="281" spans="1:8" ht="15">
      <c r="A281" s="6" t="s">
        <v>118</v>
      </c>
      <c r="B281" s="6" t="s">
        <v>240</v>
      </c>
      <c r="C281" s="1" t="s">
        <v>241</v>
      </c>
      <c r="D281" s="7">
        <v>20000</v>
      </c>
      <c r="E281" s="7">
        <v>20000</v>
      </c>
      <c r="F281" s="7">
        <v>13023.85</v>
      </c>
      <c r="G281" s="25">
        <v>20000</v>
      </c>
      <c r="H281" s="25">
        <v>20000</v>
      </c>
    </row>
    <row r="282" spans="1:9" ht="15">
      <c r="A282" s="6" t="s">
        <v>118</v>
      </c>
      <c r="B282" s="6" t="s">
        <v>242</v>
      </c>
      <c r="C282" s="1" t="s">
        <v>243</v>
      </c>
      <c r="D282" s="7">
        <v>100</v>
      </c>
      <c r="E282" s="7">
        <v>100</v>
      </c>
      <c r="F282" s="7">
        <v>80</v>
      </c>
      <c r="G282" s="25">
        <v>80</v>
      </c>
      <c r="H282" s="25">
        <v>80</v>
      </c>
      <c r="I282" s="17" t="s">
        <v>335</v>
      </c>
    </row>
    <row r="283" spans="1:9" ht="15">
      <c r="A283" s="6" t="s">
        <v>118</v>
      </c>
      <c r="B283" s="6" t="s">
        <v>244</v>
      </c>
      <c r="C283" s="1" t="s">
        <v>245</v>
      </c>
      <c r="D283" s="7">
        <v>150000</v>
      </c>
      <c r="E283" s="7">
        <v>150000</v>
      </c>
      <c r="F283" s="7">
        <v>130377.5</v>
      </c>
      <c r="G283" s="25">
        <v>250000</v>
      </c>
      <c r="H283" s="25">
        <v>250000</v>
      </c>
      <c r="I283" s="17" t="s">
        <v>330</v>
      </c>
    </row>
    <row r="284" spans="1:8" ht="15">
      <c r="A284" s="6" t="s">
        <v>118</v>
      </c>
      <c r="B284" s="6" t="s">
        <v>246</v>
      </c>
      <c r="C284" s="1" t="s">
        <v>247</v>
      </c>
      <c r="D284" s="7">
        <v>5000</v>
      </c>
      <c r="E284" s="7">
        <v>5000</v>
      </c>
      <c r="F284" s="7">
        <v>4102</v>
      </c>
      <c r="G284" s="25">
        <v>10000</v>
      </c>
      <c r="H284" s="25">
        <v>10000</v>
      </c>
    </row>
    <row r="285" spans="1:8" ht="15">
      <c r="A285" s="6" t="s">
        <v>118</v>
      </c>
      <c r="B285" s="6" t="s">
        <v>248</v>
      </c>
      <c r="C285" s="1" t="s">
        <v>249</v>
      </c>
      <c r="D285" s="7">
        <v>0</v>
      </c>
      <c r="E285" s="7">
        <v>120000</v>
      </c>
      <c r="F285" s="7">
        <v>60043.4</v>
      </c>
      <c r="G285" s="25">
        <v>70000</v>
      </c>
      <c r="H285" s="25">
        <v>70000</v>
      </c>
    </row>
    <row r="286" spans="1:8" ht="15">
      <c r="A286" s="6" t="s">
        <v>118</v>
      </c>
      <c r="B286" s="6" t="s">
        <v>134</v>
      </c>
      <c r="C286" s="1" t="s">
        <v>135</v>
      </c>
      <c r="D286" s="7">
        <v>350000</v>
      </c>
      <c r="E286" s="7">
        <v>271296</v>
      </c>
      <c r="F286" s="7">
        <v>323032.63</v>
      </c>
      <c r="G286" s="25">
        <v>400000</v>
      </c>
      <c r="H286" s="25">
        <v>400000</v>
      </c>
    </row>
    <row r="287" spans="1:8" ht="15">
      <c r="A287" s="6" t="s">
        <v>118</v>
      </c>
      <c r="B287" s="6" t="s">
        <v>136</v>
      </c>
      <c r="C287" s="1" t="s">
        <v>137</v>
      </c>
      <c r="D287" s="7">
        <v>60000</v>
      </c>
      <c r="E287" s="7">
        <v>60000</v>
      </c>
      <c r="F287" s="7">
        <v>54673</v>
      </c>
      <c r="G287" s="25">
        <v>60000</v>
      </c>
      <c r="H287" s="25">
        <v>60000</v>
      </c>
    </row>
    <row r="288" spans="1:8" ht="15">
      <c r="A288" s="6" t="s">
        <v>118</v>
      </c>
      <c r="B288" s="6" t="s">
        <v>193</v>
      </c>
      <c r="C288" s="1" t="s">
        <v>194</v>
      </c>
      <c r="D288" s="7">
        <v>10000</v>
      </c>
      <c r="E288" s="7">
        <v>5000</v>
      </c>
      <c r="F288" s="7">
        <v>1479</v>
      </c>
      <c r="G288" s="25">
        <v>5000</v>
      </c>
      <c r="H288" s="25">
        <v>5000</v>
      </c>
    </row>
    <row r="289" spans="1:8" ht="15">
      <c r="A289" s="6" t="s">
        <v>118</v>
      </c>
      <c r="B289" s="6" t="s">
        <v>227</v>
      </c>
      <c r="C289" s="1" t="s">
        <v>228</v>
      </c>
      <c r="D289" s="7">
        <v>5000</v>
      </c>
      <c r="E289" s="7">
        <v>70000</v>
      </c>
      <c r="F289" s="7">
        <v>2661</v>
      </c>
      <c r="G289" s="25">
        <v>5000</v>
      </c>
      <c r="H289" s="25">
        <v>5000</v>
      </c>
    </row>
    <row r="290" spans="1:8" ht="15">
      <c r="A290" s="6" t="s">
        <v>118</v>
      </c>
      <c r="B290" s="6" t="s">
        <v>250</v>
      </c>
      <c r="C290" s="1" t="s">
        <v>251</v>
      </c>
      <c r="D290" s="7">
        <v>8000</v>
      </c>
      <c r="E290" s="7">
        <v>0</v>
      </c>
      <c r="F290" s="7">
        <v>21460</v>
      </c>
      <c r="G290" s="25">
        <v>0</v>
      </c>
      <c r="H290" s="25">
        <v>0</v>
      </c>
    </row>
    <row r="291" spans="1:8" ht="15">
      <c r="A291" s="6" t="s">
        <v>118</v>
      </c>
      <c r="B291" s="6" t="s">
        <v>252</v>
      </c>
      <c r="C291" s="1" t="s">
        <v>253</v>
      </c>
      <c r="D291" s="7">
        <v>0</v>
      </c>
      <c r="E291" s="7">
        <v>10000</v>
      </c>
      <c r="F291" s="7">
        <v>4000</v>
      </c>
      <c r="G291" s="25">
        <v>0</v>
      </c>
      <c r="H291" s="25">
        <v>0</v>
      </c>
    </row>
    <row r="292" spans="1:8" ht="15">
      <c r="A292" s="6" t="s">
        <v>118</v>
      </c>
      <c r="B292" s="6" t="s">
        <v>169</v>
      </c>
      <c r="C292" s="1" t="s">
        <v>170</v>
      </c>
      <c r="D292" s="7">
        <v>10000</v>
      </c>
      <c r="E292" s="7">
        <v>10000</v>
      </c>
      <c r="F292" s="7">
        <v>0</v>
      </c>
      <c r="G292" s="25">
        <v>0</v>
      </c>
      <c r="H292" s="25">
        <v>0</v>
      </c>
    </row>
    <row r="293" spans="1:8" ht="15">
      <c r="A293" s="6" t="s">
        <v>118</v>
      </c>
      <c r="B293" s="6" t="s">
        <v>254</v>
      </c>
      <c r="C293" s="1" t="s">
        <v>255</v>
      </c>
      <c r="D293" s="7">
        <v>200000</v>
      </c>
      <c r="E293" s="7">
        <v>90000</v>
      </c>
      <c r="F293" s="7">
        <v>0</v>
      </c>
      <c r="G293" s="25">
        <v>0</v>
      </c>
      <c r="H293" s="25">
        <v>0</v>
      </c>
    </row>
    <row r="294" spans="1:8" ht="15">
      <c r="A294" s="6" t="s">
        <v>118</v>
      </c>
      <c r="B294" s="6" t="s">
        <v>256</v>
      </c>
      <c r="C294" s="1" t="s">
        <v>257</v>
      </c>
      <c r="D294" s="7">
        <v>0</v>
      </c>
      <c r="E294" s="7">
        <v>225098</v>
      </c>
      <c r="F294" s="7">
        <v>222300</v>
      </c>
      <c r="G294" s="25">
        <v>222300</v>
      </c>
      <c r="H294" s="25">
        <v>222300</v>
      </c>
    </row>
    <row r="295" spans="1:8" ht="15">
      <c r="A295" s="6" t="s">
        <v>118</v>
      </c>
      <c r="B295" s="6" t="s">
        <v>138</v>
      </c>
      <c r="C295" s="1" t="s">
        <v>139</v>
      </c>
      <c r="D295" s="7">
        <v>5940000</v>
      </c>
      <c r="E295" s="7">
        <v>5940000</v>
      </c>
      <c r="F295" s="7">
        <v>5940000</v>
      </c>
      <c r="G295" s="25">
        <v>0</v>
      </c>
      <c r="H295" s="25">
        <v>0</v>
      </c>
    </row>
    <row r="296" spans="1:14" s="12" customFormat="1" ht="15">
      <c r="A296" s="8" t="s">
        <v>118</v>
      </c>
      <c r="B296" s="2" t="s">
        <v>54</v>
      </c>
      <c r="C296" s="2" t="s">
        <v>120</v>
      </c>
      <c r="D296" s="9">
        <f>SUM(D269:D295)</f>
        <v>7562100</v>
      </c>
      <c r="E296" s="9">
        <f>SUM(E269:E295)</f>
        <v>8035494</v>
      </c>
      <c r="F296" s="9">
        <f>SUM(F269:F295)</f>
        <v>7796466.29</v>
      </c>
      <c r="G296" s="26">
        <f>SUM(G269:G295)</f>
        <v>2341535.736281432</v>
      </c>
      <c r="H296" s="26">
        <f>SUM(H269:H295)</f>
        <v>2592524.989558098</v>
      </c>
      <c r="I296" s="18"/>
      <c r="N296" s="20"/>
    </row>
    <row r="297" spans="1:8" ht="15">
      <c r="A297" s="6" t="s">
        <v>121</v>
      </c>
      <c r="B297" s="1" t="s">
        <v>56</v>
      </c>
      <c r="C297" s="1" t="s">
        <v>122</v>
      </c>
      <c r="D297" s="7">
        <f>D296</f>
        <v>7562100</v>
      </c>
      <c r="E297" s="7">
        <f>E296</f>
        <v>8035494</v>
      </c>
      <c r="F297" s="7">
        <f>F296</f>
        <v>7796466.29</v>
      </c>
      <c r="G297" s="25">
        <f>G296</f>
        <v>2341535.736281432</v>
      </c>
      <c r="H297" s="25">
        <f>H296</f>
        <v>2592524.989558098</v>
      </c>
    </row>
    <row r="298" spans="7:8" ht="15">
      <c r="G298" s="24"/>
      <c r="H298" s="24"/>
    </row>
    <row r="299" spans="1:8" ht="15.75" thickBot="1">
      <c r="A299" s="41" t="s">
        <v>258</v>
      </c>
      <c r="B299" s="38"/>
      <c r="C299" s="38"/>
      <c r="D299" s="7">
        <f>D297+D267+D249+D237+D233+D221+D210+D192+D180+D171+D163+D156+D152+D148+D143+D139+D126+D120+D113+D109</f>
        <v>28522300</v>
      </c>
      <c r="E299" s="7">
        <f>E297+E267+E249+E237+E233+E221+E210+E192+E180+E171+E163+E156+E152+E148+E143+E139+E126+E120+E113+E109</f>
        <v>31433206</v>
      </c>
      <c r="F299" s="7">
        <f>F297+F267+F249+F237+F233+F221+F210+F192+F180+F171+F163+F156+F152+F148+F143+F139+F126+F120+F113+F109</f>
        <v>23336814.399999995</v>
      </c>
      <c r="G299" s="29">
        <f>G297+G267+G249+G237+G233+G221+G210+G192+G180+G171+G163+G156+G152+G148+G143+G139+G126+G120+G113+G109</f>
        <v>52935891.41654341</v>
      </c>
      <c r="H299" s="29">
        <f>H297+H267+H249+H237+H233+H221+H210+H192+H180+H171+H163+H156+H152+H148+H143+H139+H126+H120+H113+H109</f>
        <v>59829742.93542007</v>
      </c>
    </row>
  </sheetData>
  <sheetProtection/>
  <mergeCells count="7">
    <mergeCell ref="A1:F1"/>
    <mergeCell ref="A94:C94"/>
    <mergeCell ref="A96:F96"/>
    <mergeCell ref="A299:C299"/>
    <mergeCell ref="I5:I10"/>
    <mergeCell ref="D2:F2"/>
    <mergeCell ref="D97:F9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48">
      <selection activeCell="G24" sqref="A24:G26"/>
    </sheetView>
  </sheetViews>
  <sheetFormatPr defaultColWidth="9.140625" defaultRowHeight="15"/>
  <cols>
    <col min="2" max="2" width="56.421875" style="0" bestFit="1" customWidth="1"/>
    <col min="3" max="5" width="12.421875" style="0" bestFit="1" customWidth="1"/>
    <col min="6" max="7" width="13.28125" style="0" bestFit="1" customWidth="1"/>
    <col min="9" max="9" width="11.421875" style="0" bestFit="1" customWidth="1"/>
  </cols>
  <sheetData>
    <row r="1" spans="1:7" ht="15">
      <c r="A1" s="58" t="s">
        <v>0</v>
      </c>
      <c r="B1" s="59"/>
      <c r="C1" s="59"/>
      <c r="D1" s="59"/>
      <c r="E1" s="59"/>
      <c r="F1" s="60"/>
      <c r="G1" s="61"/>
    </row>
    <row r="2" spans="1:7" ht="15">
      <c r="A2" s="62"/>
      <c r="B2" s="35"/>
      <c r="C2" s="54">
        <v>2018</v>
      </c>
      <c r="D2" s="54"/>
      <c r="E2" s="54"/>
      <c r="F2" s="55">
        <v>2019</v>
      </c>
      <c r="G2" s="63">
        <v>2019</v>
      </c>
    </row>
    <row r="3" spans="1:7" ht="15">
      <c r="A3" s="64" t="s">
        <v>1</v>
      </c>
      <c r="B3" s="34" t="s">
        <v>1</v>
      </c>
      <c r="C3" s="34" t="s">
        <v>2</v>
      </c>
      <c r="D3" s="34" t="s">
        <v>3</v>
      </c>
      <c r="E3" s="34" t="s">
        <v>260</v>
      </c>
      <c r="F3" s="56" t="s">
        <v>336</v>
      </c>
      <c r="G3" s="65" t="s">
        <v>2</v>
      </c>
    </row>
    <row r="4" spans="1:7" ht="15.75" thickBot="1">
      <c r="A4" s="64" t="s">
        <v>5</v>
      </c>
      <c r="B4" s="33" t="s">
        <v>7</v>
      </c>
      <c r="C4" s="34" t="s">
        <v>8</v>
      </c>
      <c r="D4" s="34" t="s">
        <v>9</v>
      </c>
      <c r="E4" s="34" t="s">
        <v>259</v>
      </c>
      <c r="F4" s="57"/>
      <c r="G4" s="66"/>
    </row>
    <row r="5" spans="1:7" ht="15">
      <c r="A5" s="45" t="str">
        <f>Položky!A26</f>
        <v>0000</v>
      </c>
      <c r="B5" s="46">
        <f>Položky!C26</f>
      </c>
      <c r="C5" s="46">
        <f>Položky!D26</f>
        <v>16964581</v>
      </c>
      <c r="D5" s="46">
        <f>Položky!E26</f>
        <v>17216381</v>
      </c>
      <c r="E5" s="46">
        <f>Položky!F26</f>
        <v>17334864.560000002</v>
      </c>
      <c r="F5" s="46">
        <f>Položky!G26</f>
        <v>41977500</v>
      </c>
      <c r="G5" s="47">
        <f>Položky!H26</f>
        <v>43093500</v>
      </c>
    </row>
    <row r="6" spans="1:7" ht="15">
      <c r="A6" s="48" t="str">
        <f>Položky!A30</f>
        <v>2219</v>
      </c>
      <c r="B6" s="22" t="str">
        <f>Položky!C30</f>
        <v>Ostatní záležitosti pozemních komunikací</v>
      </c>
      <c r="C6" s="22">
        <f>Položky!D30</f>
        <v>0</v>
      </c>
      <c r="D6" s="22">
        <f>Položky!E30</f>
        <v>5808</v>
      </c>
      <c r="E6" s="22">
        <f>Položky!F30</f>
        <v>5808</v>
      </c>
      <c r="F6" s="22">
        <f>Položky!G30</f>
        <v>0</v>
      </c>
      <c r="G6" s="49">
        <f>Položky!H30</f>
        <v>0</v>
      </c>
    </row>
    <row r="7" spans="1:7" ht="15">
      <c r="A7" s="48" t="str">
        <f>Položky!A34</f>
        <v>2310</v>
      </c>
      <c r="B7" s="22" t="str">
        <f>Položky!C34</f>
        <v>Pitná voda</v>
      </c>
      <c r="C7" s="22">
        <f>Položky!D34</f>
        <v>50000</v>
      </c>
      <c r="D7" s="22">
        <f>Položky!E34</f>
        <v>50000</v>
      </c>
      <c r="E7" s="22">
        <f>Položky!F34</f>
        <v>0</v>
      </c>
      <c r="F7" s="22">
        <f>Položky!G34</f>
        <v>50000</v>
      </c>
      <c r="G7" s="49">
        <f>Položky!H34</f>
        <v>50000</v>
      </c>
    </row>
    <row r="8" spans="1:7" ht="15">
      <c r="A8" s="48" t="str">
        <f>Položky!A38</f>
        <v>2321</v>
      </c>
      <c r="B8" s="22" t="str">
        <f>Položky!C38</f>
        <v>Odvádění a čištění odpadních vod a nakládání s kaly</v>
      </c>
      <c r="C8" s="22">
        <f>Položky!D38</f>
        <v>50000</v>
      </c>
      <c r="D8" s="22">
        <f>Položky!E38</f>
        <v>50000</v>
      </c>
      <c r="E8" s="22">
        <f>Položky!F38</f>
        <v>0</v>
      </c>
      <c r="F8" s="22">
        <f>Položky!G38</f>
        <v>50000</v>
      </c>
      <c r="G8" s="49">
        <f>Položky!H38</f>
        <v>50000</v>
      </c>
    </row>
    <row r="9" spans="1:7" ht="15">
      <c r="A9" s="48" t="str">
        <f>Položky!A42</f>
        <v>2341</v>
      </c>
      <c r="B9" s="22" t="str">
        <f>Položky!C42</f>
        <v>Vodní díla v zemědělské krajině</v>
      </c>
      <c r="C9" s="22">
        <f>Položky!D42</f>
        <v>10000</v>
      </c>
      <c r="D9" s="22">
        <f>Položky!E42</f>
        <v>10000</v>
      </c>
      <c r="E9" s="22">
        <f>Položky!F42</f>
        <v>10000</v>
      </c>
      <c r="F9" s="22">
        <f>Položky!G42</f>
        <v>10000</v>
      </c>
      <c r="G9" s="49">
        <f>Položky!H42</f>
        <v>10000</v>
      </c>
    </row>
    <row r="10" spans="1:7" ht="15">
      <c r="A10" s="48" t="str">
        <f>Položky!A46</f>
        <v>3229</v>
      </c>
      <c r="B10" s="22" t="str">
        <f>Položky!C46</f>
        <v>Ostatní zařízení souv. s vysokoškolským vzděláváním</v>
      </c>
      <c r="C10" s="22">
        <f>Položky!D46</f>
        <v>6500</v>
      </c>
      <c r="D10" s="22">
        <f>Položky!E46</f>
        <v>0</v>
      </c>
      <c r="E10" s="22">
        <f>Položky!F46</f>
        <v>2400</v>
      </c>
      <c r="F10" s="22">
        <f>Položky!G46</f>
        <v>0</v>
      </c>
      <c r="G10" s="49">
        <f>Položky!H46</f>
        <v>0</v>
      </c>
    </row>
    <row r="11" spans="1:7" ht="15">
      <c r="A11" s="48" t="str">
        <f>Položky!A50</f>
        <v>3299</v>
      </c>
      <c r="B11" s="22" t="str">
        <f>Položky!C50</f>
        <v>Ostatní záležitosti vzdělávání</v>
      </c>
      <c r="C11" s="22">
        <f>Položky!D50</f>
        <v>0</v>
      </c>
      <c r="D11" s="22">
        <f>Položky!E50</f>
        <v>6500</v>
      </c>
      <c r="E11" s="22">
        <f>Položky!F50</f>
        <v>1200</v>
      </c>
      <c r="F11" s="22">
        <f>Položky!G50</f>
        <v>6500</v>
      </c>
      <c r="G11" s="49">
        <f>Položky!H50</f>
        <v>6500</v>
      </c>
    </row>
    <row r="12" spans="1:7" ht="15">
      <c r="A12" s="48" t="str">
        <f>Položky!A54</f>
        <v>3319</v>
      </c>
      <c r="B12" s="22" t="str">
        <f>Položky!C54</f>
        <v>Ostatní záležitosti kultury</v>
      </c>
      <c r="C12" s="22">
        <f>Položky!D54</f>
        <v>3000</v>
      </c>
      <c r="D12" s="22">
        <f>Položky!E54</f>
        <v>3000</v>
      </c>
      <c r="E12" s="22">
        <f>Položky!F54</f>
        <v>0</v>
      </c>
      <c r="F12" s="22">
        <f>Položky!G54</f>
        <v>0</v>
      </c>
      <c r="G12" s="49">
        <f>Položky!H54</f>
        <v>0</v>
      </c>
    </row>
    <row r="13" spans="1:7" ht="15">
      <c r="A13" s="48" t="str">
        <f>Položky!A59</f>
        <v>3429</v>
      </c>
      <c r="B13" s="22" t="str">
        <f>Položky!C59</f>
        <v>Ostatní zájmová činnost a rekreace</v>
      </c>
      <c r="C13" s="22">
        <f>Položky!D59</f>
        <v>144000</v>
      </c>
      <c r="D13" s="22">
        <f>Položky!E59</f>
        <v>144000</v>
      </c>
      <c r="E13" s="22">
        <f>Položky!F59</f>
        <v>120000</v>
      </c>
      <c r="F13" s="22">
        <f>Položky!G59</f>
        <v>144000</v>
      </c>
      <c r="G13" s="49">
        <f>Položky!H59</f>
        <v>144000</v>
      </c>
    </row>
    <row r="14" spans="1:7" ht="15">
      <c r="A14" s="48" t="str">
        <f>Položky!A64</f>
        <v>3612</v>
      </c>
      <c r="B14" s="22" t="str">
        <f>Položky!C64</f>
        <v>Bytové hospodářství</v>
      </c>
      <c r="C14" s="22">
        <f>Položky!D64</f>
        <v>764000</v>
      </c>
      <c r="D14" s="22">
        <f>Položky!E64</f>
        <v>764000</v>
      </c>
      <c r="E14" s="22">
        <f>Položky!F64</f>
        <v>858562</v>
      </c>
      <c r="F14" s="22">
        <f>Položky!G64</f>
        <v>760000</v>
      </c>
      <c r="G14" s="49">
        <f>Položky!H64</f>
        <v>760000</v>
      </c>
    </row>
    <row r="15" spans="1:7" ht="15">
      <c r="A15" s="48" t="str">
        <f>Položky!A70</f>
        <v>3639</v>
      </c>
      <c r="B15" s="22" t="str">
        <f>Položky!C70</f>
        <v>Komunální služby a územní rozvoj jinde nezařazené</v>
      </c>
      <c r="C15" s="22">
        <f>Položky!D70</f>
        <v>454800</v>
      </c>
      <c r="D15" s="22">
        <f>Položky!E70</f>
        <v>454800</v>
      </c>
      <c r="E15" s="22">
        <f>Položky!F70</f>
        <v>7116</v>
      </c>
      <c r="F15" s="22">
        <f>Položky!G70</f>
        <v>454800</v>
      </c>
      <c r="G15" s="49">
        <f>Položky!H70</f>
        <v>454800</v>
      </c>
    </row>
    <row r="16" spans="1:7" ht="15">
      <c r="A16" s="48" t="str">
        <f>Položky!A74</f>
        <v>3722</v>
      </c>
      <c r="B16" s="22" t="str">
        <f>Položky!C74</f>
        <v>Sběr a svoz komunálních odpadů</v>
      </c>
      <c r="C16" s="22">
        <f>Položky!D74</f>
        <v>8000</v>
      </c>
      <c r="D16" s="22">
        <f>Položky!E74</f>
        <v>22500</v>
      </c>
      <c r="E16" s="22">
        <f>Položky!F74</f>
        <v>2724</v>
      </c>
      <c r="F16" s="22">
        <f>Položky!G74</f>
        <v>5000</v>
      </c>
      <c r="G16" s="49">
        <f>Položky!H74</f>
        <v>5000</v>
      </c>
    </row>
    <row r="17" spans="1:7" ht="15">
      <c r="A17" s="48" t="str">
        <f>Položky!A78</f>
        <v>3726</v>
      </c>
      <c r="B17" s="22" t="str">
        <f>Položky!C78</f>
        <v>Využívání a zneškodňování ostatních odpadů</v>
      </c>
      <c r="C17" s="22">
        <f>Položky!D78</f>
        <v>90000</v>
      </c>
      <c r="D17" s="22">
        <f>Položky!E78</f>
        <v>107000</v>
      </c>
      <c r="E17" s="22">
        <f>Položky!F78</f>
        <v>205756</v>
      </c>
      <c r="F17" s="22">
        <f>Položky!G78</f>
        <v>100000</v>
      </c>
      <c r="G17" s="49">
        <f>Položky!H78</f>
        <v>100000</v>
      </c>
    </row>
    <row r="18" spans="1:7" ht="15">
      <c r="A18" s="48" t="str">
        <f>Položky!A87</f>
        <v>6171</v>
      </c>
      <c r="B18" s="22" t="str">
        <f>Položky!C87</f>
        <v>Činnost místní správy</v>
      </c>
      <c r="C18" s="22">
        <f>Položky!D87</f>
        <v>1026880</v>
      </c>
      <c r="D18" s="22">
        <f>Položky!E87</f>
        <v>1098678</v>
      </c>
      <c r="E18" s="22">
        <f>Položky!F87</f>
        <v>1401086.41</v>
      </c>
      <c r="F18" s="22">
        <f>Položky!G87</f>
        <v>1035300</v>
      </c>
      <c r="G18" s="49">
        <f>Položky!H87</f>
        <v>1035300</v>
      </c>
    </row>
    <row r="19" spans="1:7" ht="15">
      <c r="A19" s="48" t="str">
        <f>Položky!A91</f>
        <v>6402</v>
      </c>
      <c r="B19" s="22" t="str">
        <f>Položky!C91</f>
        <v>Finanční vypořádání minulých let</v>
      </c>
      <c r="C19" s="22">
        <f>Položky!D91</f>
        <v>0</v>
      </c>
      <c r="D19" s="22">
        <f>Položky!E91</f>
        <v>0</v>
      </c>
      <c r="E19" s="22">
        <f>Položky!F91</f>
        <v>6365</v>
      </c>
      <c r="F19" s="22">
        <f>Položky!G91</f>
        <v>0</v>
      </c>
      <c r="G19" s="49">
        <f>Položky!H91</f>
        <v>0</v>
      </c>
    </row>
    <row r="20" spans="1:7" ht="15.75" thickBot="1">
      <c r="A20" s="50" t="s">
        <v>261</v>
      </c>
      <c r="B20" s="51"/>
      <c r="C20" s="52">
        <f>SUM(C5:C19)</f>
        <v>19571761</v>
      </c>
      <c r="D20" s="52">
        <f>SUM(D5:D19)</f>
        <v>19932667</v>
      </c>
      <c r="E20" s="52">
        <f>SUM(E5:E19)</f>
        <v>19955881.970000003</v>
      </c>
      <c r="F20" s="52">
        <f>SUM(F5:F19)</f>
        <v>44593100</v>
      </c>
      <c r="G20" s="53">
        <f>SUM(G5:G19)</f>
        <v>45709100</v>
      </c>
    </row>
    <row r="21" spans="1:7" ht="15.75" thickBot="1">
      <c r="A21" s="67" t="s">
        <v>129</v>
      </c>
      <c r="B21" s="68"/>
      <c r="C21" s="52">
        <f>Položky!D94</f>
        <v>19571761</v>
      </c>
      <c r="D21" s="52">
        <f>Položky!E94</f>
        <v>19932667</v>
      </c>
      <c r="E21" s="52">
        <f>Položky!F94</f>
        <v>19955881.970000003</v>
      </c>
      <c r="F21" s="52">
        <f>Položky!G94</f>
        <v>44593100</v>
      </c>
      <c r="G21" s="53">
        <f>Položky!H94</f>
        <v>45709100</v>
      </c>
    </row>
    <row r="22" spans="1:7" ht="15">
      <c r="A22" s="10"/>
      <c r="B22" s="10"/>
      <c r="C22" s="22"/>
      <c r="D22" s="22"/>
      <c r="E22" s="22"/>
      <c r="F22" s="22"/>
      <c r="G22" s="22"/>
    </row>
    <row r="23" spans="1:7" ht="15.75" thickBot="1">
      <c r="A23" s="11" t="s">
        <v>130</v>
      </c>
      <c r="B23" s="5"/>
      <c r="C23" s="22"/>
      <c r="D23" s="22"/>
      <c r="E23" s="22"/>
      <c r="F23" s="22"/>
      <c r="G23" s="22"/>
    </row>
    <row r="24" spans="1:7" ht="15">
      <c r="A24" s="69"/>
      <c r="B24" s="77"/>
      <c r="C24" s="78">
        <v>2018</v>
      </c>
      <c r="D24" s="78"/>
      <c r="E24" s="78"/>
      <c r="F24" s="79">
        <v>2019</v>
      </c>
      <c r="G24" s="80">
        <v>2019</v>
      </c>
    </row>
    <row r="25" spans="1:7" ht="15">
      <c r="A25" s="64" t="s">
        <v>1</v>
      </c>
      <c r="B25" s="34" t="s">
        <v>1</v>
      </c>
      <c r="C25" s="81" t="str">
        <f>Položky!D98</f>
        <v>Schválený</v>
      </c>
      <c r="D25" s="81" t="str">
        <f>Položky!E98</f>
        <v>Rozpočet</v>
      </c>
      <c r="E25" s="81" t="str">
        <f>Položky!F98</f>
        <v>Výsledek od</v>
      </c>
      <c r="F25" s="82" t="s">
        <v>336</v>
      </c>
      <c r="G25" s="83" t="s">
        <v>2</v>
      </c>
    </row>
    <row r="26" spans="1:7" ht="15.75" thickBot="1">
      <c r="A26" s="64" t="s">
        <v>5</v>
      </c>
      <c r="B26" s="33" t="s">
        <v>7</v>
      </c>
      <c r="C26" s="81" t="str">
        <f>Položky!D99</f>
        <v>rozpočet</v>
      </c>
      <c r="D26" s="81" t="str">
        <f>Položky!E99</f>
        <v>po změnách</v>
      </c>
      <c r="E26" s="81" t="str">
        <f>Položky!F99</f>
        <v>počátku roku</v>
      </c>
      <c r="F26" s="84"/>
      <c r="G26" s="85"/>
    </row>
    <row r="27" spans="1:7" s="4" customFormat="1" ht="15">
      <c r="A27" s="75" t="s">
        <v>131</v>
      </c>
      <c r="B27" s="46" t="str">
        <f>Položky!C104</f>
        <v>Silnice</v>
      </c>
      <c r="C27" s="46">
        <f>Položky!D104</f>
        <v>3050000</v>
      </c>
      <c r="D27" s="46">
        <f>Položky!E104</f>
        <v>1050000</v>
      </c>
      <c r="E27" s="46">
        <f>Položky!F104</f>
        <v>279143.58999999997</v>
      </c>
      <c r="F27" s="46">
        <f>Položky!G104</f>
        <v>650000</v>
      </c>
      <c r="G27" s="76">
        <f>Položky!H104</f>
        <v>650000</v>
      </c>
    </row>
    <row r="28" spans="1:7" s="4" customFormat="1" ht="15">
      <c r="A28" s="70" t="s">
        <v>57</v>
      </c>
      <c r="B28" s="22" t="str">
        <f>Položky!C108</f>
        <v>Ostatní záležitosti pozemních komunikací</v>
      </c>
      <c r="C28" s="22">
        <f>Položky!D108</f>
        <v>2520000</v>
      </c>
      <c r="D28" s="22">
        <f>Položky!E108</f>
        <v>2520000</v>
      </c>
      <c r="E28" s="22">
        <f>Položky!F108</f>
        <v>105444</v>
      </c>
      <c r="F28" s="22">
        <f>Položky!G108</f>
        <v>600000</v>
      </c>
      <c r="G28" s="71">
        <f>Položky!H108</f>
        <v>4500000</v>
      </c>
    </row>
    <row r="29" spans="1:7" s="4" customFormat="1" ht="15">
      <c r="A29" s="70" t="s">
        <v>63</v>
      </c>
      <c r="B29" s="22" t="str">
        <f>Položky!C112</f>
        <v>Pitná voda</v>
      </c>
      <c r="C29" s="22">
        <f>Položky!D112</f>
        <v>80000</v>
      </c>
      <c r="D29" s="22">
        <f>Položky!E112</f>
        <v>80000</v>
      </c>
      <c r="E29" s="22">
        <f>Položky!F112</f>
        <v>20669.2</v>
      </c>
      <c r="F29" s="22">
        <f>Položky!G112</f>
        <v>150000</v>
      </c>
      <c r="G29" s="49">
        <f>Položky!H112</f>
        <v>150000</v>
      </c>
    </row>
    <row r="30" spans="1:7" s="4" customFormat="1" ht="15">
      <c r="A30" s="70" t="s">
        <v>68</v>
      </c>
      <c r="B30" s="22" t="str">
        <f>Položky!C119</f>
        <v>Odvádění a čištění odpadních vod a nakládání s kaly</v>
      </c>
      <c r="C30" s="22">
        <f>Položky!D119</f>
        <v>760000</v>
      </c>
      <c r="D30" s="22">
        <f>Položky!E119</f>
        <v>860000</v>
      </c>
      <c r="E30" s="22">
        <f>Položky!F119</f>
        <v>1229290.95</v>
      </c>
      <c r="F30" s="22">
        <f>Položky!G119</f>
        <v>36370000</v>
      </c>
      <c r="G30" s="49">
        <f>Položky!H119</f>
        <v>36370000</v>
      </c>
    </row>
    <row r="31" spans="1:7" s="4" customFormat="1" ht="15">
      <c r="A31" s="70" t="s">
        <v>72</v>
      </c>
      <c r="B31" s="22" t="str">
        <f>Položky!C125</f>
        <v>Vodní díla v zemědělské krajině</v>
      </c>
      <c r="C31" s="22">
        <f>Položky!D125</f>
        <v>306000</v>
      </c>
      <c r="D31" s="22">
        <f>Položky!E125</f>
        <v>306000</v>
      </c>
      <c r="E31" s="22">
        <f>Položky!F125</f>
        <v>252724.97</v>
      </c>
      <c r="F31" s="22">
        <f>Položky!G125</f>
        <v>0</v>
      </c>
      <c r="G31" s="49">
        <f>Položky!H125</f>
        <v>0</v>
      </c>
    </row>
    <row r="32" spans="1:7" s="4" customFormat="1" ht="15">
      <c r="A32" s="70" t="s">
        <v>105</v>
      </c>
      <c r="B32" s="22" t="str">
        <f>Položky!C132</f>
        <v>Mateřské školy</v>
      </c>
      <c r="C32" s="22">
        <f>Položky!D132</f>
        <v>3400000</v>
      </c>
      <c r="D32" s="22">
        <f>Položky!E132</f>
        <v>4005000</v>
      </c>
      <c r="E32" s="22">
        <f>Položky!F132</f>
        <v>1771239.57</v>
      </c>
      <c r="F32" s="22">
        <f>Položky!G132</f>
        <v>1100000</v>
      </c>
      <c r="G32" s="71">
        <f>Položky!H132</f>
        <v>3100000</v>
      </c>
    </row>
    <row r="33" spans="1:7" s="4" customFormat="1" ht="15">
      <c r="A33" s="70" t="s">
        <v>152</v>
      </c>
      <c r="B33" s="22" t="str">
        <f>Položky!C138</f>
        <v>Základní školy</v>
      </c>
      <c r="C33" s="22">
        <f>Položky!D138</f>
        <v>1550000</v>
      </c>
      <c r="D33" s="22">
        <f>Položky!E138</f>
        <v>1550000</v>
      </c>
      <c r="E33" s="22">
        <f>Položky!F138</f>
        <v>1123145.96</v>
      </c>
      <c r="F33" s="22">
        <f>Položky!G138</f>
        <v>950000</v>
      </c>
      <c r="G33" s="49">
        <f>Položky!H138</f>
        <v>950000</v>
      </c>
    </row>
    <row r="34" spans="1:7" s="4" customFormat="1" ht="15">
      <c r="A34" s="70" t="s">
        <v>84</v>
      </c>
      <c r="B34" s="22" t="str">
        <f>Položky!C142</f>
        <v>Ostatní záležitosti vzdělávání</v>
      </c>
      <c r="C34" s="22">
        <f>Položky!D142</f>
        <v>2400</v>
      </c>
      <c r="D34" s="22">
        <f>Položky!E142</f>
        <v>2400</v>
      </c>
      <c r="E34" s="22">
        <f>Položky!F142</f>
        <v>1200</v>
      </c>
      <c r="F34" s="22">
        <f>Položky!G142</f>
        <v>3000</v>
      </c>
      <c r="G34" s="49">
        <f>Položky!H142</f>
        <v>3000</v>
      </c>
    </row>
    <row r="35" spans="1:7" s="4" customFormat="1" ht="15">
      <c r="A35" s="70" t="s">
        <v>88</v>
      </c>
      <c r="B35" s="22" t="str">
        <f>Položky!C147</f>
        <v>Ostatní záležitosti kultury</v>
      </c>
      <c r="C35" s="22">
        <f>Položky!D147</f>
        <v>120000</v>
      </c>
      <c r="D35" s="22">
        <f>Položky!E147</f>
        <v>120000</v>
      </c>
      <c r="E35" s="22">
        <f>Položky!F147</f>
        <v>91862.5</v>
      </c>
      <c r="F35" s="22">
        <f>Položky!G147</f>
        <v>120000</v>
      </c>
      <c r="G35" s="49">
        <f>Položky!H147</f>
        <v>120000</v>
      </c>
    </row>
    <row r="36" spans="1:7" s="4" customFormat="1" ht="15">
      <c r="A36" s="70" t="s">
        <v>158</v>
      </c>
      <c r="B36" s="22" t="str">
        <f>Položky!C151</f>
        <v>Pořízení,zachování a obnova hodnot míst.kultur,nár,a hist.po</v>
      </c>
      <c r="C36" s="22">
        <f>Položky!D151</f>
        <v>50000</v>
      </c>
      <c r="D36" s="22">
        <f>Položky!E151</f>
        <v>50000</v>
      </c>
      <c r="E36" s="22">
        <f>Položky!F151</f>
        <v>0</v>
      </c>
      <c r="F36" s="22">
        <f>Položky!G151</f>
        <v>50000</v>
      </c>
      <c r="G36" s="49">
        <f>Položky!H151</f>
        <v>50000</v>
      </c>
    </row>
    <row r="37" spans="1:7" s="4" customFormat="1" ht="15">
      <c r="A37" s="70" t="s">
        <v>162</v>
      </c>
      <c r="B37" s="22" t="str">
        <f>Položky!C155</f>
        <v>Ostatní záležitosti sdělovacích prostředků</v>
      </c>
      <c r="C37" s="22">
        <f>Položky!D155</f>
        <v>80000</v>
      </c>
      <c r="D37" s="22">
        <f>Položky!E155</f>
        <v>80000</v>
      </c>
      <c r="E37" s="22">
        <f>Položky!F155</f>
        <v>67261</v>
      </c>
      <c r="F37" s="22">
        <f>Položky!G155</f>
        <v>100000</v>
      </c>
      <c r="G37" s="49">
        <f>Položky!H155</f>
        <v>100000</v>
      </c>
    </row>
    <row r="38" spans="1:7" s="4" customFormat="1" ht="15">
      <c r="A38" s="70" t="s">
        <v>166</v>
      </c>
      <c r="B38" s="22" t="str">
        <f>Položky!C162</f>
        <v>Ostatní záležitost kultury, církví a sděl. prostředků</v>
      </c>
      <c r="C38" s="22">
        <f>Položky!D162</f>
        <v>95000</v>
      </c>
      <c r="D38" s="22">
        <f>Položky!E162</f>
        <v>95000</v>
      </c>
      <c r="E38" s="22">
        <f>Položky!F162</f>
        <v>38873</v>
      </c>
      <c r="F38" s="22">
        <f>Položky!G162</f>
        <v>70000</v>
      </c>
      <c r="G38" s="49">
        <f>Položky!H162</f>
        <v>70000</v>
      </c>
    </row>
    <row r="39" spans="1:7" s="4" customFormat="1" ht="15">
      <c r="A39" s="70" t="s">
        <v>174</v>
      </c>
      <c r="B39" s="22" t="str">
        <f>Položky!C168</f>
        <v>Sportovní zařízení v majetku obce</v>
      </c>
      <c r="C39" s="22">
        <f>Položky!D168</f>
        <v>3228000</v>
      </c>
      <c r="D39" s="22">
        <f>Položky!E168</f>
        <v>4048000</v>
      </c>
      <c r="E39" s="22">
        <f>Položky!F168</f>
        <v>3766358.28</v>
      </c>
      <c r="F39" s="22">
        <f>Položky!G168</f>
        <v>90000</v>
      </c>
      <c r="G39" s="49">
        <f>Položky!H168</f>
        <v>90000</v>
      </c>
    </row>
    <row r="40" spans="1:7" s="4" customFormat="1" ht="15">
      <c r="A40" s="70" t="s">
        <v>176</v>
      </c>
      <c r="B40" s="22" t="str">
        <f>Položky!C170</f>
        <v>Ostatní tělovýchovná činnost</v>
      </c>
      <c r="C40" s="22">
        <f>Položky!D170</f>
        <v>250000</v>
      </c>
      <c r="D40" s="22">
        <f>Položky!E170</f>
        <v>320000</v>
      </c>
      <c r="E40" s="22">
        <f>Položky!F170</f>
        <v>255000</v>
      </c>
      <c r="F40" s="22">
        <f>Položky!G170</f>
        <v>150000</v>
      </c>
      <c r="G40" s="49">
        <f>Položky!H170</f>
        <v>150000</v>
      </c>
    </row>
    <row r="41" spans="1:7" s="4" customFormat="1" ht="15">
      <c r="A41" s="70" t="s">
        <v>182</v>
      </c>
      <c r="B41" s="22" t="str">
        <f>Položky!C176</f>
        <v>Využití volného času dětí a mládeže</v>
      </c>
      <c r="C41" s="22">
        <f>Položky!D176</f>
        <v>70000</v>
      </c>
      <c r="D41" s="22">
        <f>Položky!E176</f>
        <v>35000</v>
      </c>
      <c r="E41" s="22">
        <f>Položky!F176</f>
        <v>0</v>
      </c>
      <c r="F41" s="22">
        <f>Položky!G176</f>
        <v>60000</v>
      </c>
      <c r="G41" s="49">
        <f>Položky!H176</f>
        <v>60000</v>
      </c>
    </row>
    <row r="42" spans="1:7" s="4" customFormat="1" ht="15">
      <c r="A42" s="70" t="s">
        <v>94</v>
      </c>
      <c r="B42" s="22" t="str">
        <f>Položky!C179</f>
        <v>Ostatní zájmová činnost a rekreace</v>
      </c>
      <c r="C42" s="22">
        <f>Položky!D179</f>
        <v>50000</v>
      </c>
      <c r="D42" s="22">
        <f>Položky!E179</f>
        <v>200000</v>
      </c>
      <c r="E42" s="22">
        <f>Položky!F179</f>
        <v>86177</v>
      </c>
      <c r="F42" s="22">
        <f>Položky!G179</f>
        <v>145000</v>
      </c>
      <c r="G42" s="49">
        <f>Položky!H179</f>
        <v>145000</v>
      </c>
    </row>
    <row r="43" spans="1:7" s="4" customFormat="1" ht="15">
      <c r="A43" s="70" t="s">
        <v>98</v>
      </c>
      <c r="B43" s="22" t="str">
        <f>Položky!C191</f>
        <v>Bytové hospodářství</v>
      </c>
      <c r="C43" s="22">
        <f>Položky!D191</f>
        <v>469300</v>
      </c>
      <c r="D43" s="22">
        <f>Položky!E191</f>
        <v>469300</v>
      </c>
      <c r="E43" s="22">
        <f>Položky!F191</f>
        <v>571802.6</v>
      </c>
      <c r="F43" s="22">
        <f>Položky!G191</f>
        <v>1609250</v>
      </c>
      <c r="G43" s="49">
        <f>Položky!H191</f>
        <v>1609250</v>
      </c>
    </row>
    <row r="44" spans="1:7" s="4" customFormat="1" ht="15">
      <c r="A44" s="70" t="s">
        <v>188</v>
      </c>
      <c r="B44" s="22" t="str">
        <f>Položky!C203</f>
        <v>Veřejné osvětlení</v>
      </c>
      <c r="C44" s="22">
        <f>Položky!D203</f>
        <v>555000</v>
      </c>
      <c r="D44" s="22">
        <f>Položky!E203</f>
        <v>555000</v>
      </c>
      <c r="E44" s="22">
        <f>Položky!F203</f>
        <v>345220.5</v>
      </c>
      <c r="F44" s="22">
        <f>Položky!G203</f>
        <v>458000</v>
      </c>
      <c r="G44" s="49">
        <f>Položky!H203</f>
        <v>458000</v>
      </c>
    </row>
    <row r="45" spans="1:7" s="4" customFormat="1" ht="15">
      <c r="A45" s="70" t="s">
        <v>196</v>
      </c>
      <c r="B45" s="22" t="str">
        <f>Položky!C205</f>
        <v>Územní plánování</v>
      </c>
      <c r="C45" s="22">
        <f>Položky!D205</f>
        <v>250000</v>
      </c>
      <c r="D45" s="22">
        <f>Položky!E205</f>
        <v>400000</v>
      </c>
      <c r="E45" s="22">
        <f>Položky!F205</f>
        <v>129167.5</v>
      </c>
      <c r="F45" s="22">
        <f>Položky!G205</f>
        <v>250000</v>
      </c>
      <c r="G45" s="49">
        <f>Položky!H205</f>
        <v>250000</v>
      </c>
    </row>
    <row r="46" spans="1:7" s="4" customFormat="1" ht="15">
      <c r="A46" s="70" t="s">
        <v>198</v>
      </c>
      <c r="B46" s="22" t="str">
        <f>Položky!C207</f>
        <v>Územní rozvoj</v>
      </c>
      <c r="C46" s="22">
        <f>Položky!D207</f>
        <v>200000</v>
      </c>
      <c r="D46" s="22">
        <f>Položky!E207</f>
        <v>200000</v>
      </c>
      <c r="E46" s="22">
        <f>Položky!F207</f>
        <v>0</v>
      </c>
      <c r="F46" s="22">
        <f>Položky!G207</f>
        <v>1000000</v>
      </c>
      <c r="G46" s="49">
        <f>Položky!H207</f>
        <v>1000000</v>
      </c>
    </row>
    <row r="47" spans="1:7" s="4" customFormat="1" ht="15">
      <c r="A47" s="70" t="s">
        <v>102</v>
      </c>
      <c r="B47" s="22" t="str">
        <f>Položky!C209</f>
        <v>Komunální služby a územní rozvoj jinde nezařazené</v>
      </c>
      <c r="C47" s="22">
        <f>Položky!D209</f>
        <v>0</v>
      </c>
      <c r="D47" s="22">
        <f>Položky!E209</f>
        <v>5000</v>
      </c>
      <c r="E47" s="22">
        <f>Položky!F209</f>
        <v>2417</v>
      </c>
      <c r="F47" s="22">
        <f>Položky!G209</f>
        <v>5000</v>
      </c>
      <c r="G47" s="49">
        <f>Položky!H209</f>
        <v>5000</v>
      </c>
    </row>
    <row r="48" spans="1:7" s="4" customFormat="1" ht="15">
      <c r="A48" s="70" t="s">
        <v>200</v>
      </c>
      <c r="B48" s="22" t="str">
        <f>Položky!C213</f>
        <v>Sběr a svoz nebezpečných odpadů</v>
      </c>
      <c r="C48" s="22">
        <f>Položky!D213</f>
        <v>30000</v>
      </c>
      <c r="D48" s="22">
        <f>Položky!E213</f>
        <v>30000</v>
      </c>
      <c r="E48" s="22">
        <f>Položky!F213</f>
        <v>9226</v>
      </c>
      <c r="F48" s="22">
        <f>Položky!G213</f>
        <v>30000</v>
      </c>
      <c r="G48" s="49">
        <f>Položky!H213</f>
        <v>30000</v>
      </c>
    </row>
    <row r="49" spans="1:7" s="4" customFormat="1" ht="15">
      <c r="A49" s="70" t="s">
        <v>110</v>
      </c>
      <c r="B49" s="22" t="str">
        <f>Položky!C216</f>
        <v>Sběr a svoz komunálních odpadů</v>
      </c>
      <c r="C49" s="22">
        <f>Položky!D216</f>
        <v>860000</v>
      </c>
      <c r="D49" s="22">
        <f>Položky!E216</f>
        <v>860000</v>
      </c>
      <c r="E49" s="22">
        <f>Položky!F216</f>
        <v>874206.15</v>
      </c>
      <c r="F49" s="22">
        <f>Položky!G216</f>
        <v>1205000</v>
      </c>
      <c r="G49" s="49">
        <f>Položky!H216</f>
        <v>1205000</v>
      </c>
    </row>
    <row r="50" spans="1:7" s="4" customFormat="1" ht="15">
      <c r="A50" s="70" t="s">
        <v>204</v>
      </c>
      <c r="B50" s="22" t="str">
        <f>Položky!C218</f>
        <v>Sběr a svoz ostatních odpadů (jiných než nebezp. a komunál.)</v>
      </c>
      <c r="C50" s="22">
        <f>Položky!D218</f>
        <v>300000</v>
      </c>
      <c r="D50" s="22">
        <f>Položky!E218</f>
        <v>300000</v>
      </c>
      <c r="E50" s="22">
        <f>Položky!F218</f>
        <v>182915.9</v>
      </c>
      <c r="F50" s="22">
        <f>Položky!G218</f>
        <v>250000</v>
      </c>
      <c r="G50" s="49">
        <f>Položky!H218</f>
        <v>250000</v>
      </c>
    </row>
    <row r="51" spans="1:7" s="4" customFormat="1" ht="15">
      <c r="A51" s="70" t="s">
        <v>114</v>
      </c>
      <c r="B51" s="22" t="str">
        <f>Položky!C220</f>
        <v>Využívání a zneškodňování ostatních odpadů</v>
      </c>
      <c r="C51" s="22">
        <f>Položky!D220</f>
        <v>150000</v>
      </c>
      <c r="D51" s="22">
        <f>Položky!E220</f>
        <v>150000</v>
      </c>
      <c r="E51" s="22">
        <f>Položky!F220</f>
        <v>111527.95</v>
      </c>
      <c r="F51" s="22">
        <f>Položky!G220</f>
        <v>130000</v>
      </c>
      <c r="G51" s="49">
        <f>Položky!H220</f>
        <v>130000</v>
      </c>
    </row>
    <row r="52" spans="1:7" s="4" customFormat="1" ht="15">
      <c r="A52" s="70" t="s">
        <v>206</v>
      </c>
      <c r="B52" s="22" t="str">
        <f>Položky!C232</f>
        <v>Péče o vzhled obcí a veřejnou zeleň</v>
      </c>
      <c r="C52" s="22">
        <f>Položky!D232</f>
        <v>1100000</v>
      </c>
      <c r="D52" s="22">
        <f>Položky!E232</f>
        <v>3600000</v>
      </c>
      <c r="E52" s="22">
        <f>Položky!F232</f>
        <v>3002358.8899999997</v>
      </c>
      <c r="F52" s="22">
        <f>Položky!G232</f>
        <v>2296539.7600000002</v>
      </c>
      <c r="G52" s="71">
        <f>Položky!H232</f>
        <v>3039402.0256000003</v>
      </c>
    </row>
    <row r="53" spans="1:7" s="4" customFormat="1" ht="15">
      <c r="A53" s="70" t="s">
        <v>214</v>
      </c>
      <c r="B53" s="22" t="str">
        <f>Položky!C236</f>
        <v>Osobní asistence,pečovat.služba a podpora samostat.bydlení</v>
      </c>
      <c r="C53" s="22">
        <f>Položky!D236</f>
        <v>50000</v>
      </c>
      <c r="D53" s="22">
        <f>Položky!E236</f>
        <v>50000</v>
      </c>
      <c r="E53" s="22">
        <f>Položky!F236</f>
        <v>0</v>
      </c>
      <c r="F53" s="22">
        <f>Položky!G236</f>
        <v>50000</v>
      </c>
      <c r="G53" s="49">
        <f>Položky!H236</f>
        <v>50000</v>
      </c>
    </row>
    <row r="54" spans="1:7" s="4" customFormat="1" ht="15">
      <c r="A54" s="70" t="s">
        <v>218</v>
      </c>
      <c r="B54" s="22" t="str">
        <f>Položky!C248</f>
        <v>Požární ochrana - dobrovolná část</v>
      </c>
      <c r="C54" s="22">
        <f>Položky!D248</f>
        <v>335000</v>
      </c>
      <c r="D54" s="22">
        <f>Položky!E248</f>
        <v>400000</v>
      </c>
      <c r="E54" s="22">
        <f>Položky!F248</f>
        <v>402597.6</v>
      </c>
      <c r="F54" s="22">
        <f>Položky!G248</f>
        <v>1414000</v>
      </c>
      <c r="G54" s="49">
        <f>Položky!H248</f>
        <v>1414000</v>
      </c>
    </row>
    <row r="55" spans="1:7" s="4" customFormat="1" ht="15">
      <c r="A55" s="70" t="s">
        <v>222</v>
      </c>
      <c r="B55" s="22" t="str">
        <f>Položky!C255</f>
        <v>Zastupitelstva obcí</v>
      </c>
      <c r="C55" s="22">
        <f>Položky!D255</f>
        <v>1009500</v>
      </c>
      <c r="D55" s="22">
        <f>Položky!E255</f>
        <v>1009500</v>
      </c>
      <c r="E55" s="22">
        <f>Položky!F255</f>
        <v>789351</v>
      </c>
      <c r="F55" s="22">
        <f>Položky!G255</f>
        <v>1288565.9202619735</v>
      </c>
      <c r="G55" s="49">
        <f>Položky!H255</f>
        <v>1288565.9202619735</v>
      </c>
    </row>
    <row r="56" spans="1:7" s="4" customFormat="1" ht="15">
      <c r="A56" s="70" t="s">
        <v>226</v>
      </c>
      <c r="B56" s="22" t="str">
        <f>Položky!C260</f>
        <v>Volby do zastupitelstev územních samosprávných celků</v>
      </c>
      <c r="C56" s="22">
        <f>Položky!D260</f>
        <v>17500</v>
      </c>
      <c r="D56" s="22">
        <f>Položky!E260</f>
        <v>17500</v>
      </c>
      <c r="E56" s="22">
        <f>Položky!F260</f>
        <v>1155</v>
      </c>
      <c r="F56" s="22">
        <f>Položky!G260</f>
        <v>0</v>
      </c>
      <c r="G56" s="49">
        <f>Položky!H260</f>
        <v>0</v>
      </c>
    </row>
    <row r="57" spans="1:7" s="4" customFormat="1" ht="15">
      <c r="A57" s="70" t="s">
        <v>230</v>
      </c>
      <c r="B57" s="22" t="str">
        <f>Položky!C266</f>
        <v>Volba prezidenta republiky</v>
      </c>
      <c r="C57" s="22">
        <f>Položky!D266</f>
        <v>22500</v>
      </c>
      <c r="D57" s="22">
        <f>Položky!E266</f>
        <v>30012</v>
      </c>
      <c r="E57" s="22">
        <f>Položky!F266</f>
        <v>30012</v>
      </c>
      <c r="F57" s="22">
        <f>Položky!G266</f>
        <v>0</v>
      </c>
      <c r="G57" s="49">
        <f>Položky!H266</f>
        <v>0</v>
      </c>
    </row>
    <row r="58" spans="1:7" s="4" customFormat="1" ht="15">
      <c r="A58" s="70" t="s">
        <v>118</v>
      </c>
      <c r="B58" s="22" t="str">
        <f>Položky!C296</f>
        <v>Činnost místní správy</v>
      </c>
      <c r="C58" s="22">
        <f>Položky!D296</f>
        <v>7562100</v>
      </c>
      <c r="D58" s="22">
        <f>Položky!E296</f>
        <v>8035494</v>
      </c>
      <c r="E58" s="22">
        <f>Položky!F296</f>
        <v>7796466.29</v>
      </c>
      <c r="F58" s="22">
        <f>Položky!G296</f>
        <v>2341535.736281432</v>
      </c>
      <c r="G58" s="71">
        <f>Položky!H296</f>
        <v>2592524.989558098</v>
      </c>
    </row>
    <row r="59" spans="1:7" ht="15">
      <c r="A59" s="72" t="s">
        <v>262</v>
      </c>
      <c r="B59" s="10"/>
      <c r="C59" s="22">
        <f>SUM(C27:C58)</f>
        <v>28522300</v>
      </c>
      <c r="D59" s="22">
        <f>SUM(D27:D58)</f>
        <v>31433206</v>
      </c>
      <c r="E59" s="22">
        <f>SUM(E27:E58)</f>
        <v>23336814.4</v>
      </c>
      <c r="F59" s="22">
        <f>SUM(F27:F58)</f>
        <v>52935891.4165434</v>
      </c>
      <c r="G59" s="49">
        <f>SUM(G27:G58)</f>
        <v>59829742.93542007</v>
      </c>
    </row>
    <row r="60" spans="1:7" ht="15.75" thickBot="1">
      <c r="A60" s="73" t="s">
        <v>258</v>
      </c>
      <c r="B60" s="74"/>
      <c r="C60" s="52">
        <f>Položky!D299</f>
        <v>28522300</v>
      </c>
      <c r="D60" s="52">
        <f>Položky!E299</f>
        <v>31433206</v>
      </c>
      <c r="E60" s="52">
        <f>Položky!F299</f>
        <v>23336814.399999995</v>
      </c>
      <c r="F60" s="52">
        <f>Položky!G299</f>
        <v>52935891.41654341</v>
      </c>
      <c r="G60" s="53">
        <f>Položky!H299</f>
        <v>59829742.93542007</v>
      </c>
    </row>
    <row r="61" spans="1:7" ht="15">
      <c r="A61" s="10"/>
      <c r="B61" s="10" t="s">
        <v>337</v>
      </c>
      <c r="C61" s="10"/>
      <c r="D61" s="10" t="s">
        <v>337</v>
      </c>
      <c r="E61" s="10"/>
      <c r="F61" s="22">
        <f>F21-F60</f>
        <v>-8342791.416543409</v>
      </c>
      <c r="G61" s="22">
        <f>G21-G60</f>
        <v>-14120642.935420074</v>
      </c>
    </row>
    <row r="62" spans="1:7" ht="15">
      <c r="A62" s="10"/>
      <c r="B62" s="10"/>
      <c r="C62" s="10"/>
      <c r="D62" s="10"/>
      <c r="E62" s="10" t="s">
        <v>344</v>
      </c>
      <c r="F62" s="22">
        <v>11000000</v>
      </c>
      <c r="G62" s="22">
        <f>4634970+7096163.85-1265-28035+39000</f>
        <v>11740833.85</v>
      </c>
    </row>
    <row r="63" spans="1:7" ht="15">
      <c r="A63" s="10"/>
      <c r="B63" s="10"/>
      <c r="C63" s="10"/>
      <c r="D63" s="10"/>
      <c r="E63" s="10"/>
      <c r="F63" s="22"/>
      <c r="G63" s="22">
        <f>G61+G62</f>
        <v>-2379809.085420074</v>
      </c>
    </row>
    <row r="65" ht="15">
      <c r="B65" s="36" t="s">
        <v>345</v>
      </c>
    </row>
  </sheetData>
  <sheetProtection/>
  <mergeCells count="9">
    <mergeCell ref="G3:G4"/>
    <mergeCell ref="G25:G26"/>
    <mergeCell ref="F25:F26"/>
    <mergeCell ref="A1:E1"/>
    <mergeCell ref="A21:B21"/>
    <mergeCell ref="A60:B60"/>
    <mergeCell ref="C2:E2"/>
    <mergeCell ref="C24:E24"/>
    <mergeCell ref="F3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Starosta</cp:lastModifiedBy>
  <dcterms:created xsi:type="dcterms:W3CDTF">2018-11-13T13:58:18Z</dcterms:created>
  <dcterms:modified xsi:type="dcterms:W3CDTF">2018-12-27T10:25:22Z</dcterms:modified>
  <cp:category/>
  <cp:version/>
  <cp:contentType/>
  <cp:contentStatus/>
</cp:coreProperties>
</file>