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Konečný " sheetId="2" r:id="rId1"/>
    <sheet name="Návrh" sheetId="1" r:id="rId2"/>
  </sheets>
  <calcPr calcId="125725"/>
</workbook>
</file>

<file path=xl/calcChain.xml><?xml version="1.0" encoding="utf-8"?>
<calcChain xmlns="http://schemas.openxmlformats.org/spreadsheetml/2006/main">
  <c r="B59" i="2"/>
  <c r="F51"/>
  <c r="E78"/>
  <c r="F57"/>
  <c r="F58"/>
  <c r="J327" i="1"/>
  <c r="F52" i="2" s="1"/>
  <c r="I327" i="1"/>
  <c r="G327"/>
  <c r="F327"/>
  <c r="E327"/>
  <c r="D327"/>
  <c r="I375"/>
  <c r="I368"/>
  <c r="I334"/>
  <c r="I315"/>
  <c r="I310"/>
  <c r="I297"/>
  <c r="I294"/>
  <c r="I290"/>
  <c r="I286"/>
  <c r="I283"/>
  <c r="I277"/>
  <c r="I274"/>
  <c r="I269"/>
  <c r="I259"/>
  <c r="I245"/>
  <c r="I236"/>
  <c r="I228"/>
  <c r="I223"/>
  <c r="I211"/>
  <c r="I202"/>
  <c r="I199"/>
  <c r="I196"/>
  <c r="I191"/>
  <c r="I183"/>
  <c r="I178"/>
  <c r="I175"/>
  <c r="I172"/>
  <c r="I161"/>
  <c r="I151"/>
  <c r="I145"/>
  <c r="I136"/>
  <c r="I131"/>
  <c r="I125"/>
  <c r="I112"/>
  <c r="I108"/>
  <c r="I105"/>
  <c r="I102"/>
  <c r="I91"/>
  <c r="I88"/>
  <c r="I85"/>
  <c r="I81"/>
  <c r="I78"/>
  <c r="I75"/>
  <c r="I69"/>
  <c r="I66"/>
  <c r="I61"/>
  <c r="I56"/>
  <c r="I53"/>
  <c r="I50"/>
  <c r="I47"/>
  <c r="I44"/>
  <c r="I41"/>
  <c r="I38"/>
  <c r="I35"/>
  <c r="F54" i="2"/>
  <c r="F53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29"/>
  <c r="F28"/>
  <c r="F27"/>
  <c r="F26"/>
  <c r="F25"/>
  <c r="F19"/>
  <c r="F18"/>
  <c r="F17"/>
  <c r="F16"/>
  <c r="F15"/>
  <c r="F14"/>
  <c r="F13"/>
  <c r="F12"/>
  <c r="F11"/>
  <c r="F10"/>
  <c r="F9"/>
  <c r="F8"/>
  <c r="F7"/>
  <c r="J378" i="1"/>
  <c r="J375"/>
  <c r="J371"/>
  <c r="J368"/>
  <c r="J339"/>
  <c r="J338"/>
  <c r="J336"/>
  <c r="J334"/>
  <c r="J332"/>
  <c r="J331"/>
  <c r="J330"/>
  <c r="J315"/>
  <c r="J302"/>
  <c r="J301"/>
  <c r="J300"/>
  <c r="J299"/>
  <c r="J310" s="1"/>
  <c r="J297"/>
  <c r="J294"/>
  <c r="J290"/>
  <c r="J286"/>
  <c r="J283"/>
  <c r="J277"/>
  <c r="J274"/>
  <c r="J269"/>
  <c r="J259"/>
  <c r="J245"/>
  <c r="J236"/>
  <c r="J228"/>
  <c r="J223"/>
  <c r="J211"/>
  <c r="J202"/>
  <c r="J199"/>
  <c r="J195"/>
  <c r="J196" s="1"/>
  <c r="J191"/>
  <c r="J183"/>
  <c r="J178"/>
  <c r="J175"/>
  <c r="J171"/>
  <c r="J172" s="1"/>
  <c r="F31" i="2" s="1"/>
  <c r="J161" i="1"/>
  <c r="F30" i="2" s="1"/>
  <c r="J151" i="1"/>
  <c r="J145"/>
  <c r="J141"/>
  <c r="J136"/>
  <c r="J131"/>
  <c r="J130"/>
  <c r="J128"/>
  <c r="J121"/>
  <c r="J125" s="1"/>
  <c r="J112"/>
  <c r="J108"/>
  <c r="J113" s="1"/>
  <c r="J105"/>
  <c r="J102"/>
  <c r="J100"/>
  <c r="J97"/>
  <c r="J91"/>
  <c r="J88"/>
  <c r="J85"/>
  <c r="J81"/>
  <c r="J78"/>
  <c r="J75"/>
  <c r="J69"/>
  <c r="J66"/>
  <c r="J61"/>
  <c r="J56"/>
  <c r="J53"/>
  <c r="J50"/>
  <c r="J47"/>
  <c r="J44"/>
  <c r="J41"/>
  <c r="J38"/>
  <c r="J35"/>
  <c r="J32"/>
  <c r="J29"/>
  <c r="J13"/>
  <c r="G228"/>
  <c r="F228"/>
  <c r="F35"/>
  <c r="F175"/>
  <c r="F178"/>
  <c r="F191"/>
  <c r="F81"/>
  <c r="G130"/>
  <c r="G13"/>
  <c r="G338"/>
  <c r="G339"/>
  <c r="G336"/>
  <c r="G302"/>
  <c r="G301"/>
  <c r="G300"/>
  <c r="G299"/>
  <c r="G332"/>
  <c r="G331"/>
  <c r="G330"/>
  <c r="G128"/>
  <c r="G131" s="1"/>
  <c r="G171"/>
  <c r="G172" s="1"/>
  <c r="G32"/>
  <c r="G195"/>
  <c r="G161"/>
  <c r="G196"/>
  <c r="G141"/>
  <c r="G121"/>
  <c r="G125" s="1"/>
  <c r="G100"/>
  <c r="G97"/>
  <c r="G102" s="1"/>
  <c r="G29"/>
  <c r="D368"/>
  <c r="E368"/>
  <c r="F368"/>
  <c r="D375"/>
  <c r="E375"/>
  <c r="F375"/>
  <c r="G378"/>
  <c r="G375"/>
  <c r="G371"/>
  <c r="D334"/>
  <c r="E334"/>
  <c r="F334"/>
  <c r="D315"/>
  <c r="E315"/>
  <c r="F315"/>
  <c r="G315"/>
  <c r="D310"/>
  <c r="E310"/>
  <c r="F310"/>
  <c r="D297"/>
  <c r="E297"/>
  <c r="F297"/>
  <c r="G297"/>
  <c r="D294"/>
  <c r="E294"/>
  <c r="F294"/>
  <c r="G294"/>
  <c r="D290"/>
  <c r="E290"/>
  <c r="F290"/>
  <c r="G290"/>
  <c r="D286"/>
  <c r="E286"/>
  <c r="F286"/>
  <c r="G286"/>
  <c r="D283"/>
  <c r="E283"/>
  <c r="F283"/>
  <c r="G283"/>
  <c r="D277"/>
  <c r="E277"/>
  <c r="F277"/>
  <c r="G277"/>
  <c r="D274"/>
  <c r="E274"/>
  <c r="F274"/>
  <c r="G274"/>
  <c r="D269"/>
  <c r="E269"/>
  <c r="F269"/>
  <c r="G269"/>
  <c r="D259"/>
  <c r="E259"/>
  <c r="F259"/>
  <c r="G259"/>
  <c r="D245"/>
  <c r="E245"/>
  <c r="F245"/>
  <c r="G245"/>
  <c r="D236"/>
  <c r="E236"/>
  <c r="F236"/>
  <c r="G236"/>
  <c r="D223"/>
  <c r="E223"/>
  <c r="F223"/>
  <c r="D211"/>
  <c r="E211"/>
  <c r="F211"/>
  <c r="G223"/>
  <c r="G211"/>
  <c r="D202"/>
  <c r="E202"/>
  <c r="F202"/>
  <c r="G202"/>
  <c r="D199"/>
  <c r="E199"/>
  <c r="F199"/>
  <c r="G199"/>
  <c r="D196"/>
  <c r="E196"/>
  <c r="F196"/>
  <c r="D191"/>
  <c r="E191"/>
  <c r="D183"/>
  <c r="E183"/>
  <c r="F183"/>
  <c r="G191"/>
  <c r="G183"/>
  <c r="D175"/>
  <c r="E175"/>
  <c r="D178"/>
  <c r="E178"/>
  <c r="G178"/>
  <c r="G175"/>
  <c r="D172"/>
  <c r="E172"/>
  <c r="F172"/>
  <c r="D161"/>
  <c r="E161"/>
  <c r="F161"/>
  <c r="D151"/>
  <c r="E151"/>
  <c r="F151"/>
  <c r="G151"/>
  <c r="D145"/>
  <c r="E145"/>
  <c r="F145"/>
  <c r="G145"/>
  <c r="D136"/>
  <c r="E136"/>
  <c r="F136"/>
  <c r="G136"/>
  <c r="D125"/>
  <c r="E125"/>
  <c r="F125"/>
  <c r="D131"/>
  <c r="E131"/>
  <c r="F131"/>
  <c r="D108"/>
  <c r="E108"/>
  <c r="F108"/>
  <c r="G108"/>
  <c r="D112"/>
  <c r="E112"/>
  <c r="F112"/>
  <c r="G112"/>
  <c r="D105"/>
  <c r="E105"/>
  <c r="F105"/>
  <c r="G105"/>
  <c r="D102"/>
  <c r="E102"/>
  <c r="F102"/>
  <c r="D91"/>
  <c r="E91"/>
  <c r="F91"/>
  <c r="G91"/>
  <c r="D88"/>
  <c r="E88"/>
  <c r="F88"/>
  <c r="G88"/>
  <c r="D85"/>
  <c r="E85"/>
  <c r="F85"/>
  <c r="G85"/>
  <c r="D81"/>
  <c r="E81"/>
  <c r="G81"/>
  <c r="D78"/>
  <c r="E78"/>
  <c r="F78"/>
  <c r="G78"/>
  <c r="D75"/>
  <c r="E75"/>
  <c r="F75"/>
  <c r="G75"/>
  <c r="D69"/>
  <c r="E69"/>
  <c r="F69"/>
  <c r="G69"/>
  <c r="D66"/>
  <c r="E66"/>
  <c r="D61"/>
  <c r="E61"/>
  <c r="F61"/>
  <c r="G61"/>
  <c r="D56"/>
  <c r="E56"/>
  <c r="F56"/>
  <c r="G56"/>
  <c r="D53"/>
  <c r="E53"/>
  <c r="F53"/>
  <c r="G53"/>
  <c r="D50"/>
  <c r="E50"/>
  <c r="F50"/>
  <c r="G50"/>
  <c r="D47"/>
  <c r="E47"/>
  <c r="F47"/>
  <c r="G47"/>
  <c r="D44"/>
  <c r="E44"/>
  <c r="F44"/>
  <c r="G44"/>
  <c r="D41"/>
  <c r="E41"/>
  <c r="F41"/>
  <c r="G41"/>
  <c r="D38"/>
  <c r="E38"/>
  <c r="F38"/>
  <c r="G38"/>
  <c r="D35"/>
  <c r="E35"/>
  <c r="F55" i="2" l="1"/>
  <c r="F20"/>
  <c r="I113" i="1"/>
  <c r="I381" s="1"/>
  <c r="I379"/>
  <c r="J379"/>
  <c r="J381" s="1"/>
  <c r="D113"/>
  <c r="E113"/>
  <c r="G310"/>
  <c r="G368"/>
  <c r="F379"/>
  <c r="F66"/>
  <c r="D379"/>
  <c r="D381" s="1"/>
  <c r="G35"/>
  <c r="G66"/>
  <c r="E379"/>
  <c r="E381" s="1"/>
  <c r="G334"/>
  <c r="F56" i="2" l="1"/>
  <c r="G379" i="1"/>
  <c r="F113"/>
  <c r="F381" s="1"/>
  <c r="G113"/>
  <c r="F59" i="2" l="1"/>
  <c r="G381" i="1"/>
</calcChain>
</file>

<file path=xl/sharedStrings.xml><?xml version="1.0" encoding="utf-8"?>
<sst xmlns="http://schemas.openxmlformats.org/spreadsheetml/2006/main" count="622" uniqueCount="351">
  <si>
    <t>v Kč na dvě desetinná místa</t>
  </si>
  <si>
    <r>
      <t xml:space="preserve">Název a sídlo vykazjící jednotky: </t>
    </r>
    <r>
      <rPr>
        <b/>
        <sz val="10"/>
        <color theme="1"/>
        <rFont val="Calibri"/>
        <family val="2"/>
        <charset val="238"/>
        <scheme val="minor"/>
      </rPr>
      <t>Obec Středokluky</t>
    </r>
    <r>
      <rPr>
        <sz val="10"/>
        <color theme="1"/>
        <rFont val="Calibri"/>
        <family val="2"/>
        <charset val="238"/>
        <scheme val="minor"/>
      </rPr>
      <t>, Lidická 61, Středokluky, 252 68, CZ, IČO: 00241695</t>
    </r>
  </si>
  <si>
    <t>I. Rozpočtové příjmy</t>
  </si>
  <si>
    <t>Paragraf</t>
  </si>
  <si>
    <t>Položka</t>
  </si>
  <si>
    <t>Text</t>
  </si>
  <si>
    <t>a</t>
  </si>
  <si>
    <t>b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</si>
  <si>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0000 - - </t>
    </r>
  </si>
  <si>
    <t>Daň z příjmů fyz. osob ze záv.</t>
  </si>
  <si>
    <t>Daň z příjmu fyz. osob ze sam.</t>
  </si>
  <si>
    <t>Daň z příjmu fyz. osob z kap.</t>
  </si>
  <si>
    <t>Daň z příjmů práv. osob</t>
  </si>
  <si>
    <t>Daň z přidané hodnoty</t>
  </si>
  <si>
    <t>Odvody za odnětí půdy ze zemědělského půdního fondu</t>
  </si>
  <si>
    <t>Poplatek za komunální odpad</t>
  </si>
  <si>
    <t>Poplatek za provoz systemu shromažďování, sběru, přípravy, třídění využívání a odstraňování kom. odpadů</t>
  </si>
  <si>
    <t>Poplatek ze psů</t>
  </si>
  <si>
    <t>Poplatek ze užívání veř. prostranství</t>
  </si>
  <si>
    <t>Poplatek z ubytovací kapacity</t>
  </si>
  <si>
    <t>Odvod z výtěžku provozování loterií</t>
  </si>
  <si>
    <t>Odvody z výherních hracích přístrojů</t>
  </si>
  <si>
    <t>Správní poplatky</t>
  </si>
  <si>
    <t>Dan z nemovitostí</t>
  </si>
  <si>
    <t>Neinv. přij. transfery ze st. rozp. v rámci souhrn. dotač. vzta</t>
  </si>
  <si>
    <t>Ostatní neinvestiční přijaté transfery ze SR</t>
  </si>
  <si>
    <t>Neinvestiční přijaté transfery od obcí</t>
  </si>
  <si>
    <t>Neinvestiční přijaté transfery od krajů</t>
  </si>
  <si>
    <t>Ostatní investiční přijaté transfery ze státního rozpočtu</t>
  </si>
  <si>
    <t>Investiční přijaté transfery od obcí</t>
  </si>
  <si>
    <t>Investiční přijaté transfery od krajů</t>
  </si>
  <si>
    <t>Součet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</si>
  <si>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2221 - Provoz veřejné silniční dopravy </t>
    </r>
  </si>
  <si>
    <t>Příjmy z pronájmu majetku j. n.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</si>
  <si>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2310 - Pitná voda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</si>
  <si>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2321 - Odvád. a čišt. odp. vod a nakládání s kaly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</si>
  <si>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2341 - Voda v zemědělské krajině </t>
    </r>
  </si>
  <si>
    <t>Příjmy z pronájmu ost. nem. a jejich částí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</si>
  <si>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3299 - Ostatní činnost a nespecifikované výdeja </t>
    </r>
  </si>
  <si>
    <t>Ostatní nedaňové příjmy jinde nezařazené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</si>
  <si>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3319 - Ostatní záležitosti kultury </t>
    </r>
  </si>
  <si>
    <t>Příjmy z poskytování služeb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</si>
  <si>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3412 - Tělovýchova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</si>
  <si>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3429 - Zájmová činnost a rekreace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</si>
  <si>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3612 - Bytové hospodářství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</si>
  <si>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3635 - Územní plánování </t>
    </r>
  </si>
  <si>
    <t>Příjmy z prodeje pozemků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</si>
  <si>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3639 - Komunální služby a územní rozvoj j. n. </t>
    </r>
  </si>
  <si>
    <t>Příjmy z vlastní činnosti jinde nespecifikované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</si>
  <si>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3722 - Sběr a odvoz komunálních odpadů </t>
    </r>
  </si>
  <si>
    <t>Příjmy z prodeje zboží (již nakoupeného za účelem prodeje)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</si>
  <si>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3723 - Sběr a odvoz ostatních odpadů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</si>
  <si>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3726 - Využívání a zneškodňování ostat. odpadů </t>
    </r>
  </si>
  <si>
    <t>Přijaté nekapitálové příspěvky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</si>
  <si>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3745 - Péče o vzhled obcí a veřejnou zeleň </t>
    </r>
  </si>
  <si>
    <t>Přijaté pojistné náhrady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</si>
  <si>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5512 - Požární ochrana - dobr. část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</si>
  <si>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6171 - Činnost místní správy </t>
    </r>
  </si>
  <si>
    <t>Příjmy z pronájmu pozemků</t>
  </si>
  <si>
    <t>Příjmy z úroků</t>
  </si>
  <si>
    <t>Přijaté neinvestiční dary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</si>
  <si>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6310 - Příjmy a výdaje z úvěr. finanč. operací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</si>
  <si>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6330 - Převody vlastním fondům v rozp. úž. úr </t>
    </r>
  </si>
  <si>
    <t>Převody z ostatních vlastních fondů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</si>
  <si>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6409 - Ostatní činnosti jinde nezařazené </t>
    </r>
  </si>
  <si>
    <t>Ostatní neinvestiční výdaje jinde nezařazené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</si>
  <si>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>Celkem:</t>
    </r>
  </si>
  <si>
    <t>II. Rozpočtové výdaje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</si>
  <si>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2212 - Silnice </t>
    </r>
  </si>
  <si>
    <t>Drobný hmotný dlouhodobý majetek</t>
  </si>
  <si>
    <t>Nákup ostatních služeb</t>
  </si>
  <si>
    <t>Opravy a udržování</t>
  </si>
  <si>
    <t>Budovy, haly a stavby</t>
  </si>
  <si>
    <t>Nákup dlouhodobého majetku jinde nezařazený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</si>
  <si>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2219 - Ost. záležitosti pozemních komunikací </t>
    </r>
  </si>
  <si>
    <t>Služby peněžních ústavů</t>
  </si>
  <si>
    <t>Plyn</t>
  </si>
  <si>
    <t>Elektrická energie</t>
  </si>
  <si>
    <t>Ostatní osobní výdaje</t>
  </si>
  <si>
    <t>Výdaje na dodav. pořízení info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</si>
  <si>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3111 - Předškolní zařízení </t>
    </r>
  </si>
  <si>
    <t>Nákup materiálu j. n.</t>
  </si>
  <si>
    <t>Studená voda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</si>
  <si>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3113 - Základní školy </t>
    </r>
  </si>
  <si>
    <t>Neinv. přísp. zřízeným PO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</si>
  <si>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3122 - Střední vzdělávání s vzdělávání v konzervatořích </t>
    </r>
  </si>
  <si>
    <t>Ost. neinvestiční transfery neziskovým a podob. organizacím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</si>
  <si>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3315 - Činnosti muzeí a galerií </t>
    </r>
  </si>
  <si>
    <t>Neinvestiční transfery obecně prospěšným spol.</t>
  </si>
  <si>
    <t>Ost. nákup dlouh. nehmotného majetku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</si>
  <si>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3326 - Pořízení, zachování a obnova hodnot míst. kultur. nár. a hist. po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</si>
  <si>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3329 - Ost. záležitosti ochrany památek a péče o kulturní dědictví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</si>
  <si>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3349 - Ostatní záležitosti sdělovacích prostředků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</si>
  <si>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3399 - Zálež. kultury, církví a sděl. prostředků </t>
    </r>
  </si>
  <si>
    <t>Potraviny</t>
  </si>
  <si>
    <t>Výdaje na pořádání věcí a služeb - pohoštění</t>
  </si>
  <si>
    <t>Pohonné hmoty a maziva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</si>
  <si>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3419 - Ost. tělovýchovná činnost </t>
    </r>
  </si>
  <si>
    <t>Neinvestiční transfery občanským sdružením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</si>
  <si>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3421 - Využití volného času dětí a mládeže </t>
    </r>
  </si>
  <si>
    <t>Služby telekomunikací a radiokomunikací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</si>
  <si>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3631 - Veřejné osvětlení </t>
    </r>
  </si>
  <si>
    <t>Pov. poj. na soc. zab. a př. n</t>
  </si>
  <si>
    <t>Pov. poj. na veřejné zdravotní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</si>
  <si>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3636 - Územní rozvoj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</si>
  <si>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3721 - Sběr a odvoz nebezpečných odpadů </t>
    </r>
  </si>
  <si>
    <t>Nákup zboží</t>
  </si>
  <si>
    <t>Stroje, přístroje a zařízení</t>
  </si>
  <si>
    <t>Platy zaměstnanců v pracovním</t>
  </si>
  <si>
    <t>Dopravní prostředky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</si>
  <si>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4351 - Osobní asistence, pečovat. služba a podpora samostat. bydlení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</si>
  <si>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6112 - Zastupitelstva obcí </t>
    </r>
  </si>
  <si>
    <t>Odměny členů zastupitelstva obce</t>
  </si>
  <si>
    <t>Pov. poj. na úrazové pojištění</t>
  </si>
  <si>
    <t>Výdaje na knihy, učební pomůcky</t>
  </si>
  <si>
    <t>Služby pošt</t>
  </si>
  <si>
    <t>Nájemné</t>
  </si>
  <si>
    <t>Služby školení a vzdělávání</t>
  </si>
  <si>
    <t>Zprac.dat a služby souvis.s inform. a komunik. technologiemi</t>
  </si>
  <si>
    <t>Cestovné (tuzemské i zahraniční)</t>
  </si>
  <si>
    <t>Poskytované zálohy vlastní pokladně</t>
  </si>
  <si>
    <t>Ost.neinvest.transfery veřejným rozpočtům územní úrovně</t>
  </si>
  <si>
    <t>Platby daní a poplatků st. rozpočtu</t>
  </si>
  <si>
    <t>Úhrady sankcí jiným rozpočtům</t>
  </si>
  <si>
    <t>Pozemky</t>
  </si>
  <si>
    <t>Převody jiným vlast. fondům a účtům nemajícím charakter veř. rozpočtů</t>
  </si>
  <si>
    <t>Převod vlastním rozpočtovým účtům</t>
  </si>
  <si>
    <t>Byty - nájemné</t>
  </si>
  <si>
    <t>Např. značky</t>
  </si>
  <si>
    <t>Oprava výpustě z koupaliště.</t>
  </si>
  <si>
    <t>Projekce ZŠ - toalety, nábytek, atd.</t>
  </si>
  <si>
    <t>Dlouhodobý majetek</t>
  </si>
  <si>
    <t>Nákup nového nábytku do ZŠ.</t>
  </si>
  <si>
    <t>Bilance na konci roku</t>
  </si>
  <si>
    <t>Noviny - tisk, atd.</t>
  </si>
  <si>
    <t>Případná projekce rekonstrukce bytů, fasády, atd.</t>
  </si>
  <si>
    <t xml:space="preserve">Jsou zde oslavy. </t>
  </si>
  <si>
    <t>Právní služby a další.</t>
  </si>
  <si>
    <t>Bude vymalován celý úřad.</t>
  </si>
  <si>
    <t>Případný nákup pozemků na návsi a cest</t>
  </si>
  <si>
    <t>Návrh rozpočtu obce Středokluky</t>
  </si>
  <si>
    <t>Návrh je založen na výkaze pro hodnocení plnění rozpočetů územních samosprávných celků, regionalních rad a dobrovolných svazků obcí sestaveným ke 28.11. 2016</t>
  </si>
  <si>
    <t>Rozpočet 2016</t>
  </si>
  <si>
    <t>Schválený</t>
  </si>
  <si>
    <t>Po změnách</t>
  </si>
  <si>
    <t>Navržený</t>
  </si>
  <si>
    <t>Příjmy jsou ve výši roku 2015, jsou podhodnocené o cca 10 %, položka 1112 je podhodnocena díky reformě příjmů, jejíž důsledek neumí autor odhadnout.</t>
  </si>
  <si>
    <t xml:space="preserve">Příjem je odhadován dle počtu obyvatel. </t>
  </si>
  <si>
    <t>Tento poplatek je velice proměnlivý. V roce 2016 se promítlo natáčení reklamy u kostela.</t>
  </si>
  <si>
    <t>Zde dojde ke snížení výnosu, vzhledem k omezení provozu v ISŠ.</t>
  </si>
  <si>
    <t xml:space="preserve">Správní poplatky obci. </t>
  </si>
  <si>
    <t>Příspěvek úřadu práce.</t>
  </si>
  <si>
    <t xml:space="preserve">Příspěvek na přenesenou působnost obce. </t>
  </si>
  <si>
    <t>Dotace mohou být zařazeny až po podpisu smlouvy.</t>
  </si>
  <si>
    <t>MOČR již potvrdilo dotaci na obnovu válečných hrobů.</t>
  </si>
  <si>
    <t xml:space="preserve">Neočekává se. Jediný investiční vztah je ČOV. </t>
  </si>
  <si>
    <t xml:space="preserve">Pronájem vodovodu fa Kožený. </t>
  </si>
  <si>
    <t>Pronájem kanalizace fa Kožený.</t>
  </si>
  <si>
    <t>Nájemné za rybník.</t>
  </si>
  <si>
    <t>Změněno na výpůjčku.</t>
  </si>
  <si>
    <t xml:space="preserve">Pronájem plovárny. </t>
  </si>
  <si>
    <t>Sklenář - tržby.</t>
  </si>
  <si>
    <t xml:space="preserve">Příjmy z povolení věcných břemen. </t>
  </si>
  <si>
    <t>V roce 2016 přeúčtováno na 3629:3111.</t>
  </si>
  <si>
    <t>Prodej popelnic/pytle s logem.</t>
  </si>
  <si>
    <t>Příjmy z nájemného za biokontejnery.</t>
  </si>
  <si>
    <t>Příjem z EKOKOMu za surovinu.</t>
  </si>
  <si>
    <t>V roce 2016 došlo ke krádeži ve skladu.</t>
  </si>
  <si>
    <t>Kopírování, tisk.</t>
  </si>
  <si>
    <t>Pamětní mince, zabíjačky, knihy.</t>
  </si>
  <si>
    <t>Dary Letiště Praha</t>
  </si>
  <si>
    <t>Úhrada dluhu na nájemném.</t>
  </si>
  <si>
    <t>výsledek k 18.11. 2016</t>
  </si>
  <si>
    <t>Projekt silnice Ovčín, Nové Středokluky + další projekty</t>
  </si>
  <si>
    <t>Především kontrola kvality vody.</t>
  </si>
  <si>
    <t xml:space="preserve">Správa rybníčku na Černovičkách. </t>
  </si>
  <si>
    <t>Závěsný systém v galerii.</t>
  </si>
  <si>
    <t>Obnovení činnosti galerie.</t>
  </si>
  <si>
    <t>Koncerty, divadla….</t>
  </si>
  <si>
    <t>Baráčníci.</t>
  </si>
  <si>
    <t>Organizace kulturních akcí - dětských dnů, setkání se seniory, vítání občánků, atd.</t>
  </si>
  <si>
    <t>Např. koncerty.</t>
  </si>
  <si>
    <t xml:space="preserve">Elektřina hřiště. </t>
  </si>
  <si>
    <t>Klubík</t>
  </si>
  <si>
    <t xml:space="preserve">Bude vyrovnáno ze záloh, ale v polovině roku. </t>
  </si>
  <si>
    <t xml:space="preserve">Dílčí udržovací práce budovy. </t>
  </si>
  <si>
    <t xml:space="preserve">Veřejné osvětlení si spravujeme svépomocí. V roce 2016 došlo k velké obnově v Nových Středoklukách. Během roku jsou vyměňovány nefunkční lampy i výbojky. </t>
  </si>
  <si>
    <t>Dokončení ÚP.</t>
  </si>
  <si>
    <t>Sociální služba - DPS Buštěhrad.</t>
  </si>
  <si>
    <t xml:space="preserve">Dar letiště na vybavení. </t>
  </si>
  <si>
    <t xml:space="preserve">Je možné, že bude během roku zakoupeno nové auto pro naši Jednotku sboru dobrovolných hasičů. </t>
  </si>
  <si>
    <t xml:space="preserve">Výdaje jsou dány zákonem a obec je má na nenjižší výši. </t>
  </si>
  <si>
    <t xml:space="preserve">Telefony a internet. </t>
  </si>
  <si>
    <t xml:space="preserve">Bankovní poplatky. </t>
  </si>
  <si>
    <t xml:space="preserve">Obec má v dnešní době 2 pracovníky na zkrácené úvazky (0,6 a 0,5). </t>
  </si>
  <si>
    <t xml:space="preserve">Nástavba půdy, zahrada ZŠ. </t>
  </si>
  <si>
    <t>Sestaveno k 28.11. 2016</t>
  </si>
  <si>
    <t>Odhad dle plateb 2016.</t>
  </si>
  <si>
    <t>Příspěvek obce Číčovice na společný hasičský obvod.</t>
  </si>
  <si>
    <t xml:space="preserve">Pozn. Daňové příjmy jsou zaúčtovány pouze do října 2016. </t>
  </si>
  <si>
    <t>Výše daně z nemovitostí se měnit nebude. Ke konci roku 2015 bylo vybráno 1,4 mil. Kč.</t>
  </si>
  <si>
    <t>Studijní poplatky VU3V</t>
  </si>
  <si>
    <t>Příjmy z oslav roce 2016.</t>
  </si>
  <si>
    <t>Vozovka ovčín.</t>
  </si>
  <si>
    <t xml:space="preserve">Nepředpokládáme počátek stavby ČOV. Při příznivých podmínkách ovšem může započíst. </t>
  </si>
  <si>
    <t xml:space="preserve">Dokončení zahrady MŠ atd. </t>
  </si>
  <si>
    <t>Odhad po rozdělení ZŠ a MŠ.</t>
  </si>
  <si>
    <t>Zahrada MŠ (odhad).</t>
  </si>
  <si>
    <t>Univerzita třetího věku (VU3V).</t>
  </si>
  <si>
    <t>Zde jsou např. oslavy - stany, atd.</t>
  </si>
  <si>
    <t>Pomníky padlým.</t>
  </si>
  <si>
    <t xml:space="preserve">Dotace a dary FK Středokluky. </t>
  </si>
  <si>
    <t xml:space="preserve">Dotace a dary TJ Sokol.  </t>
  </si>
  <si>
    <t>Dětský karneval, revize hracích prvků.</t>
  </si>
  <si>
    <t>Vize obce+další činnosti.</t>
  </si>
  <si>
    <t>Např. fotoaparát, počítače, monitory, židle</t>
  </si>
  <si>
    <t xml:space="preserve">Svaz měst a obcí. </t>
  </si>
  <si>
    <t>Příspěvek obcím dotčeným provozem Letiště.</t>
  </si>
  <si>
    <t xml:space="preserve">V roce 2016 - oslavy. </t>
  </si>
  <si>
    <t>Byty - Energie - 11 bytů, 5 bytů neobsazených/nepředáných</t>
  </si>
  <si>
    <t>Projekce renaturalizace toků, pasportizace dešťové kanalizace.</t>
  </si>
  <si>
    <t>zaúčtovaný výsledek k 18.11. 2016</t>
  </si>
  <si>
    <t xml:space="preserve">Zde se očekává výrazný příjem díky vynětí ZPF firmy Meskar Spído, s.r.o. </t>
  </si>
  <si>
    <t xml:space="preserve">Došlo k úpravě legislativy, skutečný vliv bude jistý až během roku. </t>
  </si>
  <si>
    <t>Zde došlo k omezení počtu hracích přístrojů na nulu. Skutečný vliv bude jistý až během roku.</t>
  </si>
  <si>
    <t>Plánovaný převod pozemků pod "bytovkami"¨.</t>
  </si>
  <si>
    <t>Česká pošta - nájemné.</t>
  </si>
  <si>
    <t>Případné dílčí opravy vozovek (např. V Chaloupkách).</t>
  </si>
  <si>
    <t>Dílčí opravy chodníků.</t>
  </si>
  <si>
    <t>Projekt chodníky - KněBěl + cyklostezka k rybníku.</t>
  </si>
  <si>
    <t>Přejezd NS+chodníky KněBěl.</t>
  </si>
  <si>
    <t>Projekce ČOV, Černovičky.</t>
  </si>
  <si>
    <t>Dílčí opravy kanalizace.</t>
  </si>
  <si>
    <t xml:space="preserve">Přečerpávací stanic ČOV. </t>
  </si>
  <si>
    <t xml:space="preserve">Dveře vnitřní, vnější a další opravy. </t>
  </si>
  <si>
    <t xml:space="preserve">Drobné investiční opravy Plovárna. </t>
  </si>
  <si>
    <t>Bude vyrovnáno na konci roku</t>
  </si>
  <si>
    <t>Přípradná rekonstrukce bytů, společných prostor.</t>
  </si>
  <si>
    <t>Dílčí brigády.</t>
  </si>
  <si>
    <t>Nebezpečný odpad.</t>
  </si>
  <si>
    <t>Komunální odpad.</t>
  </si>
  <si>
    <t>Tříděný odpad.</t>
  </si>
  <si>
    <t>Bioodpad.</t>
  </si>
  <si>
    <t>O pracovníka více než loni.</t>
  </si>
  <si>
    <t xml:space="preserve">Obec si téměř samostatně udržujeme svépomocí. </t>
  </si>
  <si>
    <t>Provoz budovy OU.</t>
  </si>
  <si>
    <t>Účetní služby, jsou zde i např. oslavy.</t>
  </si>
  <si>
    <t xml:space="preserve">Školení zaměstnanců. </t>
  </si>
  <si>
    <t>Cestovné všech zaměstnanců úřadu.</t>
  </si>
  <si>
    <t>Mikroregion. O budoucnosti se jedná.</t>
  </si>
  <si>
    <r>
      <t xml:space="preserve">Název a sídlo vykazjící jednotky: </t>
    </r>
    <r>
      <rPr>
        <b/>
        <sz val="12"/>
        <color theme="1"/>
        <rFont val="Times New Roman"/>
        <family val="1"/>
        <charset val="238"/>
      </rPr>
      <t>Obec Středokluky</t>
    </r>
    <r>
      <rPr>
        <sz val="12"/>
        <color theme="1"/>
        <rFont val="Times New Roman"/>
        <family val="1"/>
        <charset val="238"/>
      </rPr>
      <t>, Lidická 61, Středokluky, 252 68, CZ, IČO: 00241695</t>
    </r>
  </si>
  <si>
    <r>
      <t xml:space="preserve">I. Rozpočtové příjmy </t>
    </r>
    <r>
      <rPr>
        <sz val="16"/>
        <color theme="1"/>
        <rFont val="Times New Roman"/>
        <family val="1"/>
        <charset val="238"/>
      </rPr>
      <t>(v Kč na dvě desetinná místa)</t>
    </r>
  </si>
  <si>
    <t>Schválené</t>
  </si>
  <si>
    <t>k 28.11.</t>
  </si>
  <si>
    <t>Navržené</t>
  </si>
  <si>
    <r>
      <t xml:space="preserve">  </t>
    </r>
    <r>
      <rPr>
        <b/>
        <sz val="12"/>
        <color theme="1"/>
        <rFont val="Times New Roman"/>
        <family val="1"/>
        <charset val="238"/>
      </rPr>
      <t>0000 - - (daňové příjmy, poplatky, dary, dotace atd.)</t>
    </r>
  </si>
  <si>
    <r>
      <t xml:space="preserve">  </t>
    </r>
    <r>
      <rPr>
        <b/>
        <sz val="12"/>
        <color theme="1"/>
        <rFont val="Times New Roman"/>
        <family val="1"/>
        <charset val="238"/>
      </rPr>
      <t xml:space="preserve">2310 - Pitná voda </t>
    </r>
  </si>
  <si>
    <r>
      <t xml:space="preserve">  </t>
    </r>
    <r>
      <rPr>
        <b/>
        <sz val="12"/>
        <color theme="1"/>
        <rFont val="Times New Roman"/>
        <family val="1"/>
        <charset val="238"/>
      </rPr>
      <t xml:space="preserve">2321 - Odvád. a čišt. odp. vod a nakládání s kaly </t>
    </r>
  </si>
  <si>
    <r>
      <t xml:space="preserve">  </t>
    </r>
    <r>
      <rPr>
        <b/>
        <sz val="12"/>
        <color theme="1"/>
        <rFont val="Times New Roman"/>
        <family val="1"/>
        <charset val="238"/>
      </rPr>
      <t xml:space="preserve">2341 - Voda v zemědělské krajině </t>
    </r>
  </si>
  <si>
    <r>
      <t xml:space="preserve">  </t>
    </r>
    <r>
      <rPr>
        <b/>
        <sz val="12"/>
        <color theme="1"/>
        <rFont val="Times New Roman"/>
        <family val="1"/>
        <charset val="238"/>
      </rPr>
      <t xml:space="preserve">3299 - Ostatní činnost a nespecifikované výdeja </t>
    </r>
  </si>
  <si>
    <r>
      <t xml:space="preserve">  </t>
    </r>
    <r>
      <rPr>
        <b/>
        <sz val="12"/>
        <color theme="1"/>
        <rFont val="Times New Roman"/>
        <family val="1"/>
        <charset val="238"/>
      </rPr>
      <t xml:space="preserve">3319 - Ostatní záležitosti kultury </t>
    </r>
  </si>
  <si>
    <r>
      <t xml:space="preserve">  </t>
    </r>
    <r>
      <rPr>
        <b/>
        <sz val="12"/>
        <color theme="1"/>
        <rFont val="Times New Roman"/>
        <family val="1"/>
        <charset val="238"/>
      </rPr>
      <t xml:space="preserve">3429 - Zájmová činnost a rekreace </t>
    </r>
  </si>
  <si>
    <r>
      <t xml:space="preserve">  </t>
    </r>
    <r>
      <rPr>
        <b/>
        <sz val="12"/>
        <color theme="1"/>
        <rFont val="Times New Roman"/>
        <family val="1"/>
        <charset val="238"/>
      </rPr>
      <t xml:space="preserve">3612 - Bytové hospodářství </t>
    </r>
  </si>
  <si>
    <r>
      <t xml:space="preserve">  </t>
    </r>
    <r>
      <rPr>
        <b/>
        <sz val="12"/>
        <color theme="1"/>
        <rFont val="Times New Roman"/>
        <family val="1"/>
        <charset val="238"/>
      </rPr>
      <t xml:space="preserve">3639 - Komunální služby a územní rozvoj j. n. </t>
    </r>
  </si>
  <si>
    <r>
      <t xml:space="preserve">  </t>
    </r>
    <r>
      <rPr>
        <b/>
        <sz val="12"/>
        <color theme="1"/>
        <rFont val="Times New Roman"/>
        <family val="1"/>
        <charset val="238"/>
      </rPr>
      <t xml:space="preserve">3722 - Sběr a odvoz komunálních odpadů </t>
    </r>
  </si>
  <si>
    <r>
      <t xml:space="preserve">  </t>
    </r>
    <r>
      <rPr>
        <b/>
        <sz val="12"/>
        <color theme="1"/>
        <rFont val="Times New Roman"/>
        <family val="1"/>
        <charset val="238"/>
      </rPr>
      <t xml:space="preserve">3723 - Sběr a odvoz ostatních odpadů </t>
    </r>
  </si>
  <si>
    <r>
      <t xml:space="preserve">  </t>
    </r>
    <r>
      <rPr>
        <b/>
        <sz val="12"/>
        <color theme="1"/>
        <rFont val="Times New Roman"/>
        <family val="1"/>
        <charset val="238"/>
      </rPr>
      <t xml:space="preserve">3726 - Využívání a zneškodňování ostat. odpadů </t>
    </r>
  </si>
  <si>
    <r>
      <t xml:space="preserve">  </t>
    </r>
    <r>
      <rPr>
        <b/>
        <sz val="12"/>
        <color theme="1"/>
        <rFont val="Times New Roman"/>
        <family val="1"/>
        <charset val="238"/>
      </rPr>
      <t xml:space="preserve">6171 - Činnost místní správy </t>
    </r>
  </si>
  <si>
    <t>  Celkem:</t>
  </si>
  <si>
    <r>
      <t xml:space="preserve">II. Rozpočtové výdaje </t>
    </r>
    <r>
      <rPr>
        <sz val="16"/>
        <color theme="1"/>
        <rFont val="Times New Roman"/>
        <family val="1"/>
        <charset val="238"/>
      </rPr>
      <t>(v Kč na dvě desetinná místa)</t>
    </r>
  </si>
  <si>
    <t xml:space="preserve">  2212 - Silnice </t>
  </si>
  <si>
    <t xml:space="preserve">  2219 - Ost. záležitosti pozemních komunikací </t>
  </si>
  <si>
    <t xml:space="preserve">  2310 - Pitná voda </t>
  </si>
  <si>
    <t xml:space="preserve">  2321 - Odvád. a čišt. odp. vod a nakládání s kaly </t>
  </si>
  <si>
    <t xml:space="preserve">  2341 - Voda v zemědělské krajině </t>
  </si>
  <si>
    <t xml:space="preserve">  3111 - Předškolní zařízení </t>
  </si>
  <si>
    <t xml:space="preserve">  3113 - Základní školy </t>
  </si>
  <si>
    <t xml:space="preserve">  3299 - Ostatní činnost a nespecifikované výdeje </t>
  </si>
  <si>
    <t xml:space="preserve">  3319 - Ostatní záležitosti kultury </t>
  </si>
  <si>
    <t xml:space="preserve">  3326 - Pořízení, zachování a obnova hodnot míst. kultur. nár. a hist. </t>
  </si>
  <si>
    <t xml:space="preserve">  3349 - Ostatní záležitosti sdělovacích prostředků </t>
  </si>
  <si>
    <t xml:space="preserve">  3399 - Zálež. kultury, církví a sděl. prostředků </t>
  </si>
  <si>
    <t xml:space="preserve">  3412 - Tělovýchova </t>
  </si>
  <si>
    <t xml:space="preserve">  3419 - Ost. tělovýchovná činnost </t>
  </si>
  <si>
    <t xml:space="preserve">  3421 - Využití volného času dětí a mládeže </t>
  </si>
  <si>
    <t xml:space="preserve">  3429 - Zájmová činnost a rekreace </t>
  </si>
  <si>
    <t xml:space="preserve">  3612 - Bytové hospodářství </t>
  </si>
  <si>
    <t xml:space="preserve">  3631 - Veřejné osvětlení </t>
  </si>
  <si>
    <t xml:space="preserve">  3635 - Územní plánování </t>
  </si>
  <si>
    <t xml:space="preserve">  3636 - Územní rozvoj </t>
  </si>
  <si>
    <t xml:space="preserve">  3639 - Komunální služby a územní rozvoj j. n. </t>
  </si>
  <si>
    <t xml:space="preserve">  3721 - Sběr a odvoz nebezpečných odpadů </t>
  </si>
  <si>
    <t xml:space="preserve">  3722 - Sběr a odvoz komunálních odpadů </t>
  </si>
  <si>
    <t xml:space="preserve">  3723 - Sběr a odvoz ostatních odpadů </t>
  </si>
  <si>
    <t xml:space="preserve">  3726 - Využívání a zneškodňování ostat. odpadů </t>
  </si>
  <si>
    <t xml:space="preserve">  3745 - Péče o vzhled obcí a veřejnou zeleň </t>
  </si>
  <si>
    <t xml:space="preserve">  4351 - Osobní asist., pečovat. služba a podpora samostat. bydlení </t>
  </si>
  <si>
    <t xml:space="preserve">  5512 - Požární ochrana - dobr. část </t>
  </si>
  <si>
    <t xml:space="preserve">  6112 - Zastupitelstva obcí </t>
  </si>
  <si>
    <t xml:space="preserve">  6171 - Činnost místní správy </t>
  </si>
  <si>
    <r>
      <t xml:space="preserve">  </t>
    </r>
    <r>
      <rPr>
        <b/>
        <sz val="10"/>
        <color theme="1"/>
        <rFont val="Times New Roman"/>
        <family val="1"/>
        <charset val="238"/>
      </rPr>
      <t>Celkem:</t>
    </r>
  </si>
  <si>
    <t>Stav bankovních účtů na konci roku 2015</t>
  </si>
  <si>
    <t>Odhadovaný stav bankovních účtú na koneci roku 2016</t>
  </si>
  <si>
    <t xml:space="preserve">Předpokládaný stav účtů na konci roku 2017: </t>
  </si>
  <si>
    <t>Nejvýraznější plánované výdaje:</t>
  </si>
  <si>
    <t>Akce/paragraf</t>
  </si>
  <si>
    <t>Alokace prostředků</t>
  </si>
  <si>
    <t>2212 Silnice</t>
  </si>
  <si>
    <t>3113 Základní školy</t>
  </si>
  <si>
    <t>Nákup nového nábytku</t>
  </si>
  <si>
    <t>Dveře ZŠ</t>
  </si>
  <si>
    <t>2219 - Ost. Záležitosti pozemních komunikací</t>
  </si>
  <si>
    <t>Chodník přes přejezd Nové Středokluky</t>
  </si>
  <si>
    <t>Toalety ZŠ</t>
  </si>
  <si>
    <t>Chodník Běloky-Středokluky-Kněževes</t>
  </si>
  <si>
    <t xml:space="preserve">3326  Poř., zach. a obn. hodnot míst. kul. nár. a hist. po  </t>
  </si>
  <si>
    <t>Pomík padlým (u OU)</t>
  </si>
  <si>
    <t>2321 Odvád. a čišt. odp. vod a nakládání s kaly</t>
  </si>
  <si>
    <t>Pomník padlým (u silnice)</t>
  </si>
  <si>
    <t>ČOV-dokončení projektu.</t>
  </si>
  <si>
    <t>3612 Bytové hospodářství</t>
  </si>
  <si>
    <t xml:space="preserve">2341 Voda v zemědělské krajině </t>
  </si>
  <si>
    <t>Rekonstrukce budovy čp. 68</t>
  </si>
  <si>
    <t xml:space="preserve">Rekonstrukce bytů </t>
  </si>
  <si>
    <t>3636 Územní rozvoj</t>
  </si>
  <si>
    <t>Pasportizace dešťové kanalizace</t>
  </si>
  <si>
    <t>Vize</t>
  </si>
  <si>
    <t>3111 Předškolní zařízení</t>
  </si>
  <si>
    <t>6171 Činnost místní správy</t>
  </si>
  <si>
    <t>Pozemky - náves, vozovky</t>
  </si>
  <si>
    <t>Upravený oproti návrhu</t>
  </si>
  <si>
    <t>Schválený rozopčet</t>
  </si>
  <si>
    <t>Nové hasičské vozidlo</t>
  </si>
  <si>
    <t>Přidána galerie</t>
  </si>
  <si>
    <t>Zvýšeno o proplacení dotačního poradenství</t>
  </si>
  <si>
    <t>Navýšeno o projekt Život 90</t>
  </si>
  <si>
    <t>Hasičské vozidlo</t>
  </si>
  <si>
    <t xml:space="preserve">5512 - Požární ochrana - dobr. část </t>
  </si>
  <si>
    <t>Rozpočet obce Středokluky na rok 2017</t>
  </si>
  <si>
    <t>Vozovka Ovčín (projekce)</t>
  </si>
  <si>
    <t>Vozovka? Sedmerka (projekce)</t>
  </si>
  <si>
    <t>Vozovka? Nové Středokluky (projekce)</t>
  </si>
  <si>
    <t>Cyklostezka rybníky (projekce)</t>
  </si>
  <si>
    <t>Rentauralizace potoků (projekce)</t>
  </si>
  <si>
    <t>Oprava výpusti koupaliště (realizace)</t>
  </si>
  <si>
    <t>Mateřská škola - zahrada (realizace)</t>
  </si>
  <si>
    <t>Nástavba kanceláří a skladů (realizace)</t>
  </si>
  <si>
    <t>Dveře vnější ZŠ</t>
  </si>
  <si>
    <t>Vozovky Ovčín (realizace)</t>
  </si>
  <si>
    <t>změny oproti návrhu</t>
  </si>
  <si>
    <t>Přesunuto níže.</t>
  </si>
</sst>
</file>

<file path=xl/styles.xml><?xml version="1.0" encoding="utf-8"?>
<styleSheet xmlns="http://schemas.openxmlformats.org/spreadsheetml/2006/main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43" fontId="18" fillId="0" borderId="0" xfId="1" applyFont="1" applyAlignment="1">
      <alignment wrapText="1"/>
    </xf>
    <xf numFmtId="43" fontId="0" fillId="0" borderId="0" xfId="1" applyFont="1" applyAlignment="1">
      <alignment wrapText="1"/>
    </xf>
    <xf numFmtId="43" fontId="0" fillId="0" borderId="0" xfId="1" applyFont="1"/>
    <xf numFmtId="43" fontId="19" fillId="0" borderId="0" xfId="1" applyFont="1" applyAlignment="1">
      <alignment wrapText="1"/>
    </xf>
    <xf numFmtId="0" fontId="19" fillId="0" borderId="0" xfId="0" applyNumberFormat="1" applyFont="1"/>
    <xf numFmtId="0" fontId="0" fillId="0" borderId="0" xfId="0" applyNumberFormat="1"/>
    <xf numFmtId="0" fontId="18" fillId="0" borderId="0" xfId="0" applyNumberFormat="1" applyFont="1"/>
    <xf numFmtId="0" fontId="20" fillId="0" borderId="0" xfId="0" applyNumberFormat="1" applyFont="1"/>
    <xf numFmtId="0" fontId="18" fillId="0" borderId="0" xfId="1" applyNumberFormat="1" applyFont="1" applyAlignment="1">
      <alignment wrapText="1"/>
    </xf>
    <xf numFmtId="0" fontId="19" fillId="0" borderId="0" xfId="1" applyNumberFormat="1" applyFont="1" applyAlignment="1">
      <alignment wrapText="1"/>
    </xf>
    <xf numFmtId="0" fontId="18" fillId="0" borderId="0" xfId="0" applyNumberFormat="1" applyFont="1" applyAlignment="1">
      <alignment wrapText="1"/>
    </xf>
    <xf numFmtId="0" fontId="19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43" fontId="0" fillId="0" borderId="0" xfId="0" applyNumberFormat="1"/>
    <xf numFmtId="46" fontId="0" fillId="0" borderId="0" xfId="0" applyNumberFormat="1"/>
    <xf numFmtId="43" fontId="18" fillId="0" borderId="0" xfId="1" applyFont="1" applyAlignment="1">
      <alignment wrapText="1"/>
    </xf>
    <xf numFmtId="43" fontId="19" fillId="0" borderId="0" xfId="1" applyFont="1" applyAlignment="1">
      <alignment wrapText="1"/>
    </xf>
    <xf numFmtId="43" fontId="18" fillId="0" borderId="0" xfId="1" applyFont="1" applyAlignment="1">
      <alignment wrapText="1"/>
    </xf>
    <xf numFmtId="43" fontId="19" fillId="0" borderId="0" xfId="1" applyFont="1" applyAlignment="1">
      <alignment wrapText="1"/>
    </xf>
    <xf numFmtId="0" fontId="0" fillId="0" borderId="0" xfId="1" applyNumberFormat="1" applyFont="1"/>
    <xf numFmtId="0" fontId="1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0" fontId="18" fillId="0" borderId="0" xfId="0" applyFont="1" applyFill="1" applyAlignment="1">
      <alignment wrapText="1"/>
    </xf>
    <xf numFmtId="0" fontId="0" fillId="0" borderId="0" xfId="0" applyFill="1"/>
    <xf numFmtId="0" fontId="18" fillId="0" borderId="0" xfId="0" applyNumberFormat="1" applyFont="1" applyFill="1" applyAlignment="1">
      <alignment wrapText="1"/>
    </xf>
    <xf numFmtId="4" fontId="18" fillId="0" borderId="0" xfId="0" applyNumberFormat="1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18" fillId="0" borderId="0" xfId="1" applyNumberFormat="1" applyFont="1" applyFill="1" applyAlignment="1">
      <alignment wrapText="1"/>
    </xf>
    <xf numFmtId="43" fontId="18" fillId="0" borderId="0" xfId="1" applyFont="1" applyFill="1" applyAlignment="1">
      <alignment wrapText="1"/>
    </xf>
    <xf numFmtId="0" fontId="0" fillId="0" borderId="0" xfId="0"/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43" fontId="18" fillId="0" borderId="0" xfId="1" applyFont="1" applyAlignment="1">
      <alignment wrapText="1"/>
    </xf>
    <xf numFmtId="0" fontId="0" fillId="0" borderId="0" xfId="0" applyAlignment="1">
      <alignment vertical="center" wrapText="1"/>
    </xf>
    <xf numFmtId="43" fontId="18" fillId="0" borderId="0" xfId="1" applyFont="1" applyAlignment="1">
      <alignment wrapText="1"/>
    </xf>
    <xf numFmtId="43" fontId="19" fillId="0" borderId="0" xfId="1" applyFont="1" applyAlignment="1">
      <alignment wrapText="1"/>
    </xf>
    <xf numFmtId="43" fontId="18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1" applyNumberFormat="1" applyFont="1" applyAlignment="1">
      <alignment horizontal="center"/>
    </xf>
    <xf numFmtId="0" fontId="21" fillId="0" borderId="0" xfId="0" applyNumberFormat="1" applyFont="1"/>
    <xf numFmtId="0" fontId="22" fillId="0" borderId="0" xfId="0" applyFont="1"/>
    <xf numFmtId="164" fontId="22" fillId="0" borderId="0" xfId="0" applyNumberFormat="1" applyFont="1"/>
    <xf numFmtId="0" fontId="23" fillId="0" borderId="0" xfId="0" applyFont="1"/>
    <xf numFmtId="164" fontId="23" fillId="0" borderId="0" xfId="0" applyNumberFormat="1" applyFont="1"/>
    <xf numFmtId="0" fontId="23" fillId="0" borderId="0" xfId="0" applyNumberFormat="1" applyFont="1"/>
    <xf numFmtId="0" fontId="25" fillId="0" borderId="0" xfId="0" applyNumberFormat="1" applyFont="1"/>
    <xf numFmtId="43" fontId="24" fillId="0" borderId="11" xfId="1" applyFont="1" applyBorder="1" applyAlignment="1">
      <alignment horizontal="center" wrapText="1"/>
    </xf>
    <xf numFmtId="43" fontId="24" fillId="0" borderId="12" xfId="1" applyFont="1" applyBorder="1" applyAlignment="1">
      <alignment horizontal="center" wrapText="1"/>
    </xf>
    <xf numFmtId="164" fontId="24" fillId="0" borderId="10" xfId="1" applyNumberFormat="1" applyFont="1" applyBorder="1" applyAlignment="1">
      <alignment horizontal="center" wrapText="1"/>
    </xf>
    <xf numFmtId="0" fontId="24" fillId="0" borderId="15" xfId="1" applyNumberFormat="1" applyFont="1" applyBorder="1" applyAlignment="1">
      <alignment horizontal="center" wrapText="1"/>
    </xf>
    <xf numFmtId="43" fontId="23" fillId="0" borderId="11" xfId="1" applyFont="1" applyBorder="1" applyAlignment="1">
      <alignment wrapText="1"/>
    </xf>
    <xf numFmtId="43" fontId="23" fillId="0" borderId="11" xfId="1" applyFont="1" applyBorder="1" applyAlignment="1">
      <alignment horizontal="right" wrapText="1"/>
    </xf>
    <xf numFmtId="43" fontId="23" fillId="0" borderId="12" xfId="1" applyFont="1" applyBorder="1" applyAlignment="1">
      <alignment horizontal="right" wrapText="1"/>
    </xf>
    <xf numFmtId="43" fontId="23" fillId="0" borderId="10" xfId="1" applyFont="1" applyBorder="1" applyAlignment="1">
      <alignment horizontal="right" wrapText="1"/>
    </xf>
    <xf numFmtId="43" fontId="23" fillId="0" borderId="14" xfId="1" applyFont="1" applyBorder="1" applyAlignment="1">
      <alignment wrapText="1"/>
    </xf>
    <xf numFmtId="43" fontId="23" fillId="0" borderId="14" xfId="1" applyFont="1" applyBorder="1" applyAlignment="1">
      <alignment horizontal="right" wrapText="1"/>
    </xf>
    <xf numFmtId="43" fontId="23" fillId="0" borderId="0" xfId="1" applyFont="1" applyBorder="1" applyAlignment="1">
      <alignment horizontal="right" wrapText="1"/>
    </xf>
    <xf numFmtId="43" fontId="23" fillId="0" borderId="15" xfId="1" applyFont="1" applyBorder="1" applyAlignment="1">
      <alignment horizontal="right" wrapText="1"/>
    </xf>
    <xf numFmtId="43" fontId="24" fillId="0" borderId="16" xfId="1" applyFont="1" applyBorder="1" applyAlignment="1">
      <alignment wrapText="1"/>
    </xf>
    <xf numFmtId="43" fontId="24" fillId="0" borderId="16" xfId="1" applyFont="1" applyBorder="1" applyAlignment="1">
      <alignment horizontal="right" wrapText="1"/>
    </xf>
    <xf numFmtId="43" fontId="24" fillId="0" borderId="17" xfId="1" applyFont="1" applyBorder="1" applyAlignment="1">
      <alignment horizontal="right" wrapText="1"/>
    </xf>
    <xf numFmtId="43" fontId="24" fillId="0" borderId="18" xfId="1" applyFont="1" applyBorder="1" applyAlignment="1">
      <alignment horizontal="right" wrapText="1"/>
    </xf>
    <xf numFmtId="0" fontId="23" fillId="0" borderId="0" xfId="0" applyFont="1" applyBorder="1"/>
    <xf numFmtId="0" fontId="0" fillId="0" borderId="0" xfId="0" applyFont="1"/>
    <xf numFmtId="164" fontId="0" fillId="0" borderId="0" xfId="0" applyNumberFormat="1" applyFont="1"/>
    <xf numFmtId="0" fontId="22" fillId="0" borderId="0" xfId="0" applyFont="1" applyAlignment="1">
      <alignment horizontal="right"/>
    </xf>
    <xf numFmtId="43" fontId="23" fillId="0" borderId="0" xfId="1" applyFont="1" applyAlignment="1">
      <alignment horizontal="right" wrapText="1"/>
    </xf>
    <xf numFmtId="0" fontId="24" fillId="0" borderId="13" xfId="1" applyNumberFormat="1" applyFont="1" applyBorder="1" applyAlignment="1">
      <alignment horizontal="center" wrapText="1"/>
    </xf>
    <xf numFmtId="43" fontId="23" fillId="0" borderId="21" xfId="1" applyFont="1" applyBorder="1" applyAlignment="1">
      <alignment horizontal="right" wrapText="1"/>
    </xf>
    <xf numFmtId="43" fontId="23" fillId="0" borderId="22" xfId="1" applyFont="1" applyBorder="1" applyAlignment="1">
      <alignment horizontal="right" wrapText="1"/>
    </xf>
    <xf numFmtId="43" fontId="23" fillId="0" borderId="19" xfId="1" applyFont="1" applyBorder="1" applyAlignment="1">
      <alignment horizontal="right" wrapText="1"/>
    </xf>
    <xf numFmtId="43" fontId="23" fillId="0" borderId="20" xfId="1" applyFont="1" applyBorder="1" applyAlignment="1">
      <alignment horizontal="right" wrapText="1"/>
    </xf>
    <xf numFmtId="43" fontId="23" fillId="0" borderId="23" xfId="1" applyFont="1" applyBorder="1" applyAlignment="1">
      <alignment horizontal="right" wrapText="1"/>
    </xf>
    <xf numFmtId="43" fontId="23" fillId="0" borderId="18" xfId="1" applyFont="1" applyBorder="1" applyAlignment="1">
      <alignment horizontal="right" wrapText="1"/>
    </xf>
    <xf numFmtId="43" fontId="24" fillId="0" borderId="16" xfId="1" applyFont="1" applyBorder="1" applyAlignment="1">
      <alignment horizontal="left" wrapText="1"/>
    </xf>
    <xf numFmtId="43" fontId="24" fillId="0" borderId="24" xfId="1" applyFont="1" applyBorder="1" applyAlignment="1">
      <alignment horizontal="right" wrapText="1"/>
    </xf>
    <xf numFmtId="0" fontId="23" fillId="0" borderId="18" xfId="0" applyFont="1" applyBorder="1" applyAlignment="1">
      <alignment wrapText="1"/>
    </xf>
    <xf numFmtId="4" fontId="23" fillId="0" borderId="16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wrapText="1"/>
    </xf>
    <xf numFmtId="0" fontId="23" fillId="0" borderId="11" xfId="0" applyFont="1" applyBorder="1" applyAlignment="1">
      <alignment wrapText="1"/>
    </xf>
    <xf numFmtId="4" fontId="23" fillId="0" borderId="11" xfId="0" applyNumberFormat="1" applyFont="1" applyBorder="1" applyAlignment="1">
      <alignment horizontal="right" wrapText="1"/>
    </xf>
    <xf numFmtId="4" fontId="23" fillId="0" borderId="12" xfId="0" applyNumberFormat="1" applyFont="1" applyBorder="1" applyAlignment="1">
      <alignment horizontal="right" wrapText="1"/>
    </xf>
    <xf numFmtId="0" fontId="23" fillId="0" borderId="14" xfId="0" applyFont="1" applyBorder="1" applyAlignment="1">
      <alignment wrapText="1"/>
    </xf>
    <xf numFmtId="0" fontId="23" fillId="0" borderId="0" xfId="0" applyFont="1" applyBorder="1" applyAlignment="1">
      <alignment horizontal="right"/>
    </xf>
    <xf numFmtId="0" fontId="0" fillId="0" borderId="0" xfId="0" applyFont="1" applyBorder="1"/>
    <xf numFmtId="164" fontId="23" fillId="0" borderId="22" xfId="1" applyNumberFormat="1" applyFont="1" applyBorder="1" applyAlignment="1">
      <alignment horizontal="right"/>
    </xf>
    <xf numFmtId="0" fontId="24" fillId="0" borderId="19" xfId="0" applyFont="1" applyBorder="1" applyAlignment="1">
      <alignment wrapText="1"/>
    </xf>
    <xf numFmtId="4" fontId="24" fillId="0" borderId="19" xfId="0" applyNumberFormat="1" applyFont="1" applyBorder="1" applyAlignment="1">
      <alignment horizontal="right" wrapText="1"/>
    </xf>
    <xf numFmtId="0" fontId="23" fillId="0" borderId="20" xfId="0" applyFont="1" applyBorder="1" applyAlignment="1">
      <alignment horizontal="right" wrapText="1"/>
    </xf>
    <xf numFmtId="0" fontId="23" fillId="0" borderId="20" xfId="0" applyFont="1" applyBorder="1" applyAlignment="1">
      <alignment horizontal="right"/>
    </xf>
    <xf numFmtId="164" fontId="0" fillId="0" borderId="23" xfId="0" applyNumberFormat="1" applyFont="1" applyBorder="1"/>
    <xf numFmtId="0" fontId="28" fillId="0" borderId="0" xfId="0" applyFont="1" applyFill="1" applyBorder="1" applyAlignment="1">
      <alignment wrapText="1"/>
    </xf>
    <xf numFmtId="0" fontId="23" fillId="0" borderId="16" xfId="0" applyFont="1" applyBorder="1"/>
    <xf numFmtId="44" fontId="23" fillId="0" borderId="17" xfId="43" applyFont="1" applyBorder="1"/>
    <xf numFmtId="0" fontId="23" fillId="0" borderId="17" xfId="0" applyFont="1" applyBorder="1"/>
    <xf numFmtId="44" fontId="23" fillId="0" borderId="24" xfId="43" applyFont="1" applyBorder="1"/>
    <xf numFmtId="0" fontId="24" fillId="0" borderId="11" xfId="0" applyFont="1" applyBorder="1"/>
    <xf numFmtId="0" fontId="24" fillId="0" borderId="12" xfId="0" applyFont="1" applyBorder="1"/>
    <xf numFmtId="0" fontId="24" fillId="0" borderId="21" xfId="0" applyFont="1" applyBorder="1"/>
    <xf numFmtId="0" fontId="23" fillId="0" borderId="14" xfId="0" applyFont="1" applyBorder="1"/>
    <xf numFmtId="44" fontId="23" fillId="0" borderId="0" xfId="43" applyFont="1" applyBorder="1"/>
    <xf numFmtId="44" fontId="23" fillId="0" borderId="22" xfId="43" applyFont="1" applyBorder="1"/>
    <xf numFmtId="0" fontId="24" fillId="0" borderId="14" xfId="0" applyFont="1" applyBorder="1"/>
    <xf numFmtId="0" fontId="24" fillId="0" borderId="0" xfId="0" applyFont="1" applyBorder="1"/>
    <xf numFmtId="0" fontId="24" fillId="0" borderId="22" xfId="0" applyFont="1" applyBorder="1"/>
    <xf numFmtId="0" fontId="23" fillId="0" borderId="19" xfId="0" applyFont="1" applyBorder="1"/>
    <xf numFmtId="44" fontId="23" fillId="0" borderId="20" xfId="43" applyFont="1" applyBorder="1"/>
    <xf numFmtId="0" fontId="23" fillId="0" borderId="20" xfId="0" applyFont="1" applyBorder="1"/>
    <xf numFmtId="6" fontId="23" fillId="0" borderId="23" xfId="43" applyNumberFormat="1" applyFont="1" applyBorder="1"/>
    <xf numFmtId="43" fontId="24" fillId="0" borderId="21" xfId="1" applyFont="1" applyFill="1" applyBorder="1" applyAlignment="1">
      <alignment horizontal="center" wrapText="1"/>
    </xf>
    <xf numFmtId="0" fontId="0" fillId="0" borderId="14" xfId="0" applyBorder="1"/>
    <xf numFmtId="43" fontId="24" fillId="0" borderId="10" xfId="1" applyFont="1" applyFill="1" applyBorder="1" applyAlignment="1">
      <alignment horizontal="center" wrapText="1"/>
    </xf>
    <xf numFmtId="43" fontId="24" fillId="0" borderId="13" xfId="1" applyFont="1" applyBorder="1" applyAlignment="1">
      <alignment horizontal="right" wrapText="1"/>
    </xf>
    <xf numFmtId="43" fontId="16" fillId="0" borderId="18" xfId="0" applyNumberFormat="1" applyFont="1" applyBorder="1"/>
    <xf numFmtId="0" fontId="18" fillId="33" borderId="0" xfId="0" applyNumberFormat="1" applyFont="1" applyFill="1" applyAlignment="1">
      <alignment wrapText="1"/>
    </xf>
    <xf numFmtId="0" fontId="18" fillId="33" borderId="0" xfId="0" applyFont="1" applyFill="1" applyAlignment="1">
      <alignment wrapText="1"/>
    </xf>
    <xf numFmtId="4" fontId="18" fillId="33" borderId="0" xfId="0" applyNumberFormat="1" applyFont="1" applyFill="1" applyAlignment="1">
      <alignment wrapText="1"/>
    </xf>
    <xf numFmtId="43" fontId="18" fillId="33" borderId="0" xfId="1" applyFont="1" applyFill="1" applyAlignment="1">
      <alignment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/>
    <xf numFmtId="0" fontId="0" fillId="0" borderId="0" xfId="0" applyBorder="1"/>
    <xf numFmtId="43" fontId="23" fillId="0" borderId="0" xfId="0" applyNumberFormat="1" applyFont="1"/>
    <xf numFmtId="0" fontId="18" fillId="34" borderId="0" xfId="0" applyNumberFormat="1" applyFont="1" applyFill="1" applyAlignment="1">
      <alignment wrapText="1"/>
    </xf>
    <xf numFmtId="0" fontId="18" fillId="34" borderId="0" xfId="0" applyFont="1" applyFill="1" applyAlignment="1">
      <alignment wrapText="1"/>
    </xf>
    <xf numFmtId="4" fontId="18" fillId="34" borderId="0" xfId="0" applyNumberFormat="1" applyFont="1" applyFill="1" applyAlignment="1">
      <alignment wrapText="1"/>
    </xf>
    <xf numFmtId="43" fontId="18" fillId="34" borderId="0" xfId="1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34" borderId="0" xfId="0" applyFill="1"/>
    <xf numFmtId="43" fontId="0" fillId="35" borderId="0" xfId="1" applyFont="1" applyFill="1"/>
    <xf numFmtId="0" fontId="0" fillId="35" borderId="0" xfId="0" applyFill="1" applyAlignment="1">
      <alignment vertical="center" wrapText="1"/>
    </xf>
    <xf numFmtId="0" fontId="0" fillId="35" borderId="0" xfId="0" applyFill="1"/>
    <xf numFmtId="0" fontId="18" fillId="35" borderId="0" xfId="0" applyNumberFormat="1" applyFont="1" applyFill="1" applyAlignment="1">
      <alignment wrapText="1"/>
    </xf>
    <xf numFmtId="0" fontId="18" fillId="35" borderId="0" xfId="0" applyFont="1" applyFill="1" applyAlignment="1">
      <alignment wrapText="1"/>
    </xf>
    <xf numFmtId="4" fontId="18" fillId="35" borderId="0" xfId="0" applyNumberFormat="1" applyFont="1" applyFill="1" applyAlignment="1">
      <alignment wrapText="1"/>
    </xf>
    <xf numFmtId="43" fontId="18" fillId="35" borderId="0" xfId="1" applyFont="1" applyFill="1" applyAlignment="1">
      <alignment wrapText="1"/>
    </xf>
    <xf numFmtId="0" fontId="19" fillId="35" borderId="0" xfId="0" applyNumberFormat="1" applyFont="1" applyFill="1" applyAlignment="1">
      <alignment wrapText="1"/>
    </xf>
    <xf numFmtId="0" fontId="19" fillId="35" borderId="0" xfId="0" applyFont="1" applyFill="1" applyAlignment="1">
      <alignment wrapText="1"/>
    </xf>
    <xf numFmtId="43" fontId="19" fillId="35" borderId="0" xfId="1" applyFont="1" applyFill="1" applyAlignment="1">
      <alignment wrapText="1"/>
    </xf>
    <xf numFmtId="0" fontId="16" fillId="0" borderId="22" xfId="0" applyFont="1" applyBorder="1"/>
    <xf numFmtId="43" fontId="24" fillId="0" borderId="26" xfId="1" applyFont="1" applyBorder="1" applyAlignment="1">
      <alignment horizontal="right" wrapText="1"/>
    </xf>
    <xf numFmtId="43" fontId="24" fillId="0" borderId="25" xfId="1" applyFont="1" applyBorder="1" applyAlignment="1">
      <alignment horizontal="right" wrapText="1"/>
    </xf>
    <xf numFmtId="43" fontId="24" fillId="0" borderId="27" xfId="1" applyFont="1" applyBorder="1" applyAlignment="1">
      <alignment horizontal="right" wrapText="1"/>
    </xf>
    <xf numFmtId="0" fontId="16" fillId="0" borderId="0" xfId="0" applyFont="1"/>
    <xf numFmtId="0" fontId="16" fillId="0" borderId="13" xfId="0" applyFont="1" applyBorder="1"/>
    <xf numFmtId="43" fontId="24" fillId="0" borderId="10" xfId="1" applyFont="1" applyBorder="1" applyAlignment="1">
      <alignment horizontal="right" wrapText="1"/>
    </xf>
    <xf numFmtId="43" fontId="24" fillId="0" borderId="15" xfId="1" applyFont="1" applyBorder="1" applyAlignment="1">
      <alignment horizontal="right" wrapText="1"/>
    </xf>
    <xf numFmtId="43" fontId="16" fillId="0" borderId="13" xfId="0" applyNumberFormat="1" applyFont="1" applyBorder="1"/>
    <xf numFmtId="43" fontId="18" fillId="0" borderId="0" xfId="1" applyFont="1" applyAlignment="1">
      <alignment wrapText="1"/>
    </xf>
    <xf numFmtId="43" fontId="19" fillId="0" borderId="0" xfId="1" applyFont="1" applyAlignment="1">
      <alignment wrapText="1"/>
    </xf>
    <xf numFmtId="0" fontId="0" fillId="33" borderId="0" xfId="0" applyFill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35" borderId="0" xfId="0" applyFont="1" applyFill="1" applyAlignment="1">
      <alignment wrapText="1"/>
    </xf>
    <xf numFmtId="0" fontId="19" fillId="35" borderId="0" xfId="0" applyFont="1" applyFill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0" xfId="1" applyNumberFormat="1" applyFont="1" applyBorder="1" applyAlignment="1">
      <alignment horizontal="left" wrapText="1"/>
    </xf>
    <xf numFmtId="0" fontId="24" fillId="0" borderId="13" xfId="1" applyNumberFormat="1" applyFont="1" applyBorder="1" applyAlignment="1">
      <alignment horizontal="left" wrapText="1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14" xfId="0" applyFont="1" applyFill="1" applyBorder="1"/>
    <xf numFmtId="44" fontId="23" fillId="0" borderId="0" xfId="43" applyFont="1" applyFill="1" applyBorder="1"/>
    <xf numFmtId="43" fontId="0" fillId="33" borderId="0" xfId="1" applyFont="1" applyFill="1"/>
    <xf numFmtId="0" fontId="23" fillId="0" borderId="0" xfId="0" applyFont="1" applyBorder="1" applyAlignment="1">
      <alignment wrapText="1"/>
    </xf>
    <xf numFmtId="0" fontId="23" fillId="0" borderId="19" xfId="0" applyFont="1" applyBorder="1" applyAlignment="1">
      <alignment wrapText="1"/>
    </xf>
  </cellXfs>
  <cellStyles count="44">
    <cellStyle name="20 % – Zvýraznění1" xfId="20" builtinId="30" customBuiltin="1"/>
    <cellStyle name="20 % – Zvýraznění2" xfId="24" builtinId="34" customBuiltin="1"/>
    <cellStyle name="20 % – Zvýraznění3" xfId="28" builtinId="38" customBuiltin="1"/>
    <cellStyle name="20 % – Zvýraznění4" xfId="32" builtinId="42" customBuiltin="1"/>
    <cellStyle name="20 % – Zvýraznění5" xfId="36" builtinId="46" customBuiltin="1"/>
    <cellStyle name="20 % – Zvýraznění6" xfId="40" builtinId="50" customBuiltin="1"/>
    <cellStyle name="40 % – Zvýraznění1" xfId="21" builtinId="31" customBuiltin="1"/>
    <cellStyle name="40 % – Zvýraznění2" xfId="25" builtinId="35" customBuiltin="1"/>
    <cellStyle name="40 % – Zvýraznění3" xfId="29" builtinId="39" customBuiltin="1"/>
    <cellStyle name="40 % – Zvýraznění4" xfId="33" builtinId="43" customBuiltin="1"/>
    <cellStyle name="40 % – Zvýraznění5" xfId="37" builtinId="47" customBuiltin="1"/>
    <cellStyle name="40 % – Zvýraznění6" xfId="41" builtinId="51" customBuiltin="1"/>
    <cellStyle name="60 % – Zvýraznění1" xfId="22" builtinId="32" customBuiltin="1"/>
    <cellStyle name="60 % – Zvýraznění2" xfId="26" builtinId="36" customBuiltin="1"/>
    <cellStyle name="60 % – Zvýraznění3" xfId="30" builtinId="40" customBuiltin="1"/>
    <cellStyle name="60 % – Zvýraznění4" xfId="34" builtinId="44" customBuiltin="1"/>
    <cellStyle name="60 % – Zvýraznění5" xfId="38" builtinId="48" customBuiltin="1"/>
    <cellStyle name="60 % – Zvýraznění6" xfId="42" builtinId="52" customBuiltin="1"/>
    <cellStyle name="Celkem" xfId="18" builtinId="25" customBuiltin="1"/>
    <cellStyle name="čárky" xfId="1" builtinId="3"/>
    <cellStyle name="Chybně" xfId="8" builtinId="27" customBuiltin="1"/>
    <cellStyle name="Kontrolní buňka" xfId="14" builtinId="23" customBuiltin="1"/>
    <cellStyle name="měny" xfId="43" builtinId="4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Poznámka" xfId="16" builtinId="10" customBuiltin="1"/>
    <cellStyle name="Propojená buňka" xfId="13" builtinId="24" customBuiltin="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0"/>
  <sheetViews>
    <sheetView tabSelected="1" workbookViewId="0">
      <selection activeCell="G54" sqref="G54"/>
    </sheetView>
  </sheetViews>
  <sheetFormatPr defaultRowHeight="15"/>
  <cols>
    <col min="1" max="1" width="60.140625" customWidth="1"/>
    <col min="2" max="2" width="17.85546875" customWidth="1"/>
    <col min="3" max="3" width="19.7109375" customWidth="1"/>
    <col min="4" max="4" width="18.140625" customWidth="1"/>
    <col min="5" max="5" width="18.42578125" customWidth="1"/>
    <col min="6" max="6" width="19.140625" customWidth="1"/>
  </cols>
  <sheetData>
    <row r="1" spans="1:6" ht="30">
      <c r="A1" s="49" t="s">
        <v>338</v>
      </c>
      <c r="B1" s="50"/>
      <c r="C1" s="50"/>
      <c r="D1" s="50"/>
      <c r="E1" s="51"/>
    </row>
    <row r="2" spans="1:6" ht="15.75">
      <c r="A2" s="54" t="s">
        <v>250</v>
      </c>
      <c r="B2" s="52"/>
      <c r="C2" s="52"/>
      <c r="D2" s="52"/>
      <c r="E2" s="53"/>
    </row>
    <row r="3" spans="1:6" ht="15.75">
      <c r="A3" s="54"/>
      <c r="B3" s="52"/>
      <c r="C3" s="52"/>
      <c r="D3" s="52"/>
      <c r="E3" s="53"/>
    </row>
    <row r="4" spans="1:6" ht="21" thickBot="1">
      <c r="A4" s="55" t="s">
        <v>251</v>
      </c>
      <c r="B4" s="50"/>
      <c r="C4" s="50"/>
      <c r="D4" s="50"/>
      <c r="E4" s="51"/>
    </row>
    <row r="5" spans="1:6" ht="31.5">
      <c r="A5" s="174" t="s">
        <v>3</v>
      </c>
      <c r="B5" s="56" t="s">
        <v>252</v>
      </c>
      <c r="C5" s="57" t="s">
        <v>144</v>
      </c>
      <c r="D5" s="57" t="s">
        <v>253</v>
      </c>
      <c r="E5" s="58" t="s">
        <v>254</v>
      </c>
      <c r="F5" s="119" t="s">
        <v>330</v>
      </c>
    </row>
    <row r="6" spans="1:6" ht="16.5" thickBot="1">
      <c r="A6" s="175"/>
      <c r="B6" s="176">
        <v>2016</v>
      </c>
      <c r="C6" s="177"/>
      <c r="D6" s="177"/>
      <c r="E6" s="59">
        <v>2017</v>
      </c>
      <c r="F6" s="149"/>
    </row>
    <row r="7" spans="1:6" ht="15.75">
      <c r="A7" s="60" t="s">
        <v>255</v>
      </c>
      <c r="B7" s="61">
        <v>11993819</v>
      </c>
      <c r="C7" s="62">
        <v>20042588.100000001</v>
      </c>
      <c r="D7" s="62">
        <v>19573711.299999997</v>
      </c>
      <c r="E7" s="63">
        <v>14121600</v>
      </c>
      <c r="F7" s="150">
        <f>Návrh!J35</f>
        <v>14121600</v>
      </c>
    </row>
    <row r="8" spans="1:6" ht="15.75">
      <c r="A8" s="64" t="s">
        <v>256</v>
      </c>
      <c r="B8" s="65">
        <v>0</v>
      </c>
      <c r="C8" s="66">
        <v>50000</v>
      </c>
      <c r="D8" s="66">
        <v>0</v>
      </c>
      <c r="E8" s="67">
        <v>50000</v>
      </c>
      <c r="F8" s="151">
        <f>Návrh!J41</f>
        <v>50000</v>
      </c>
    </row>
    <row r="9" spans="1:6" ht="15.75">
      <c r="A9" s="64" t="s">
        <v>257</v>
      </c>
      <c r="B9" s="65">
        <v>50000</v>
      </c>
      <c r="C9" s="66">
        <v>50000</v>
      </c>
      <c r="D9" s="66">
        <v>0</v>
      </c>
      <c r="E9" s="67">
        <v>50000</v>
      </c>
      <c r="F9" s="151">
        <f>Návrh!J44</f>
        <v>50000</v>
      </c>
    </row>
    <row r="10" spans="1:6" ht="15.75">
      <c r="A10" s="64" t="s">
        <v>258</v>
      </c>
      <c r="B10" s="65">
        <v>10000</v>
      </c>
      <c r="C10" s="66">
        <v>10000</v>
      </c>
      <c r="D10" s="66">
        <v>10000</v>
      </c>
      <c r="E10" s="67">
        <v>10000</v>
      </c>
      <c r="F10" s="151">
        <f>Návrh!J47</f>
        <v>10000</v>
      </c>
    </row>
    <row r="11" spans="1:6" ht="15.75">
      <c r="A11" s="64" t="s">
        <v>259</v>
      </c>
      <c r="B11" s="65">
        <v>5000</v>
      </c>
      <c r="C11" s="66">
        <v>5000</v>
      </c>
      <c r="D11" s="66">
        <v>6300</v>
      </c>
      <c r="E11" s="67">
        <v>6300</v>
      </c>
      <c r="F11" s="151">
        <f>Návrh!J50</f>
        <v>6300</v>
      </c>
    </row>
    <row r="12" spans="1:6" ht="15.75">
      <c r="A12" s="64" t="s">
        <v>260</v>
      </c>
      <c r="B12" s="65">
        <v>5000</v>
      </c>
      <c r="C12" s="66">
        <v>30000</v>
      </c>
      <c r="D12" s="66">
        <v>25520</v>
      </c>
      <c r="E12" s="67">
        <v>10000</v>
      </c>
      <c r="F12" s="151">
        <f>Návrh!J53</f>
        <v>10000</v>
      </c>
    </row>
    <row r="13" spans="1:6" ht="15.75">
      <c r="A13" s="64" t="s">
        <v>261</v>
      </c>
      <c r="B13" s="65">
        <v>144000</v>
      </c>
      <c r="C13" s="66">
        <v>144000</v>
      </c>
      <c r="D13" s="66">
        <v>120000</v>
      </c>
      <c r="E13" s="67">
        <v>144000</v>
      </c>
      <c r="F13" s="151">
        <f>Návrh!J61</f>
        <v>144000</v>
      </c>
    </row>
    <row r="14" spans="1:6" ht="15.75">
      <c r="A14" s="64" t="s">
        <v>262</v>
      </c>
      <c r="B14" s="65">
        <v>632796</v>
      </c>
      <c r="C14" s="66">
        <v>632796</v>
      </c>
      <c r="D14" s="66">
        <v>524200</v>
      </c>
      <c r="E14" s="67">
        <v>630000</v>
      </c>
      <c r="F14" s="151">
        <f>Návrh!J66</f>
        <v>630000</v>
      </c>
    </row>
    <row r="15" spans="1:6" ht="15.75">
      <c r="A15" s="64" t="s">
        <v>263</v>
      </c>
      <c r="B15" s="65">
        <v>25000</v>
      </c>
      <c r="C15" s="66">
        <v>625600</v>
      </c>
      <c r="D15" s="66">
        <v>171244</v>
      </c>
      <c r="E15" s="67">
        <v>454744</v>
      </c>
      <c r="F15" s="151">
        <f>Návrh!J75</f>
        <v>454744</v>
      </c>
    </row>
    <row r="16" spans="1:6" ht="15.75">
      <c r="A16" s="64" t="s">
        <v>264</v>
      </c>
      <c r="B16" s="65">
        <v>10000</v>
      </c>
      <c r="C16" s="66">
        <v>10000</v>
      </c>
      <c r="D16" s="66">
        <v>3583</v>
      </c>
      <c r="E16" s="67">
        <v>3000</v>
      </c>
      <c r="F16" s="151">
        <f>Návrh!J78</f>
        <v>3000</v>
      </c>
    </row>
    <row r="17" spans="1:6" ht="15.75">
      <c r="A17" s="64" t="s">
        <v>265</v>
      </c>
      <c r="B17" s="65">
        <v>150000</v>
      </c>
      <c r="C17" s="66">
        <v>150000</v>
      </c>
      <c r="D17" s="66">
        <v>107718.5</v>
      </c>
      <c r="E17" s="67">
        <v>150000</v>
      </c>
      <c r="F17" s="151">
        <f>Návrh!J81</f>
        <v>150000</v>
      </c>
    </row>
    <row r="18" spans="1:6" ht="15.75">
      <c r="A18" s="64" t="s">
        <v>266</v>
      </c>
      <c r="B18" s="65">
        <v>80000</v>
      </c>
      <c r="C18" s="66">
        <v>82000</v>
      </c>
      <c r="D18" s="66">
        <v>83200</v>
      </c>
      <c r="E18" s="67">
        <v>83200</v>
      </c>
      <c r="F18" s="151">
        <f>Návrh!J85</f>
        <v>83200</v>
      </c>
    </row>
    <row r="19" spans="1:6" ht="16.5" thickBot="1">
      <c r="A19" s="64" t="s">
        <v>267</v>
      </c>
      <c r="B19" s="65">
        <v>1337380</v>
      </c>
      <c r="C19" s="66">
        <v>1352380</v>
      </c>
      <c r="D19" s="66">
        <v>1340745</v>
      </c>
      <c r="E19" s="67">
        <v>1246490</v>
      </c>
      <c r="F19" s="152">
        <f>Návrh!J102</f>
        <v>1246490</v>
      </c>
    </row>
    <row r="20" spans="1:6" ht="16.5" thickBot="1">
      <c r="A20" s="68" t="s">
        <v>268</v>
      </c>
      <c r="B20" s="69">
        <v>14935796</v>
      </c>
      <c r="C20" s="70">
        <v>23335390.100000001</v>
      </c>
      <c r="D20" s="70">
        <v>22134786.799999997</v>
      </c>
      <c r="E20" s="71">
        <v>16959334</v>
      </c>
      <c r="F20" s="122">
        <f>SUM(F7:F19)</f>
        <v>16959334</v>
      </c>
    </row>
    <row r="21" spans="1:6" ht="15.75">
      <c r="A21" s="36"/>
      <c r="B21" s="72" t="s">
        <v>199</v>
      </c>
      <c r="C21" s="73"/>
      <c r="D21" s="73"/>
      <c r="E21" s="74"/>
      <c r="F21" s="153"/>
    </row>
    <row r="22" spans="1:6" ht="21" thickBot="1">
      <c r="A22" s="55" t="s">
        <v>269</v>
      </c>
      <c r="B22" s="75"/>
      <c r="C22" s="75"/>
      <c r="D22" s="75"/>
      <c r="E22" s="76"/>
      <c r="F22" s="153"/>
    </row>
    <row r="23" spans="1:6" ht="31.5">
      <c r="A23" s="170" t="s">
        <v>3</v>
      </c>
      <c r="B23" s="56" t="s">
        <v>252</v>
      </c>
      <c r="C23" s="57" t="s">
        <v>144</v>
      </c>
      <c r="D23" s="57" t="s">
        <v>253</v>
      </c>
      <c r="E23" s="58" t="s">
        <v>254</v>
      </c>
      <c r="F23" s="121" t="s">
        <v>330</v>
      </c>
    </row>
    <row r="24" spans="1:6" ht="16.5" thickBot="1">
      <c r="A24" s="171"/>
      <c r="B24" s="172">
        <v>2016</v>
      </c>
      <c r="C24" s="173"/>
      <c r="D24" s="173"/>
      <c r="E24" s="77">
        <v>2017</v>
      </c>
      <c r="F24" s="154"/>
    </row>
    <row r="25" spans="1:6" ht="15.75">
      <c r="A25" s="89" t="s">
        <v>270</v>
      </c>
      <c r="B25" s="61">
        <v>1065000</v>
      </c>
      <c r="C25" s="62">
        <v>565000</v>
      </c>
      <c r="D25" s="78">
        <v>180055.43</v>
      </c>
      <c r="E25" s="62">
        <v>3461680</v>
      </c>
      <c r="F25" s="155">
        <f>Návrh!J125</f>
        <v>3461680</v>
      </c>
    </row>
    <row r="26" spans="1:6" ht="15.75">
      <c r="A26" s="92" t="s">
        <v>271</v>
      </c>
      <c r="B26" s="65">
        <v>1400000</v>
      </c>
      <c r="C26" s="66">
        <v>600000</v>
      </c>
      <c r="D26" s="79">
        <v>141237</v>
      </c>
      <c r="E26" s="66">
        <v>2500000</v>
      </c>
      <c r="F26" s="156">
        <f>Návrh!J131</f>
        <v>2500000</v>
      </c>
    </row>
    <row r="27" spans="1:6" ht="15.75">
      <c r="A27" s="92" t="s">
        <v>272</v>
      </c>
      <c r="B27" s="65">
        <v>100000</v>
      </c>
      <c r="C27" s="66">
        <v>100000</v>
      </c>
      <c r="D27" s="79">
        <v>2875</v>
      </c>
      <c r="E27" s="66">
        <v>10000</v>
      </c>
      <c r="F27" s="156">
        <f>Návrh!J136</f>
        <v>10000</v>
      </c>
    </row>
    <row r="28" spans="1:6" ht="15.75">
      <c r="A28" s="92" t="s">
        <v>273</v>
      </c>
      <c r="B28" s="65">
        <v>872000</v>
      </c>
      <c r="C28" s="66">
        <v>950000</v>
      </c>
      <c r="D28" s="79">
        <v>98360.5</v>
      </c>
      <c r="E28" s="66">
        <v>940840</v>
      </c>
      <c r="F28" s="156">
        <f>Návrh!J145</f>
        <v>940840</v>
      </c>
    </row>
    <row r="29" spans="1:6" ht="15.75">
      <c r="A29" s="92" t="s">
        <v>274</v>
      </c>
      <c r="B29" s="65">
        <v>256000</v>
      </c>
      <c r="C29" s="66">
        <v>256000</v>
      </c>
      <c r="D29" s="79">
        <v>12486</v>
      </c>
      <c r="E29" s="66">
        <v>506000</v>
      </c>
      <c r="F29" s="156">
        <f>Návrh!J151</f>
        <v>506000</v>
      </c>
    </row>
    <row r="30" spans="1:6" ht="15.75">
      <c r="A30" s="92" t="s">
        <v>275</v>
      </c>
      <c r="B30" s="65">
        <v>1250000</v>
      </c>
      <c r="C30" s="66">
        <v>10255000</v>
      </c>
      <c r="D30" s="79">
        <v>4112171.98</v>
      </c>
      <c r="E30" s="66">
        <v>3356000</v>
      </c>
      <c r="F30" s="156">
        <f>Návrh!J161</f>
        <v>3656000</v>
      </c>
    </row>
    <row r="31" spans="1:6" ht="15.75">
      <c r="A31" s="92" t="s">
        <v>276</v>
      </c>
      <c r="B31" s="65">
        <v>2385000</v>
      </c>
      <c r="C31" s="66">
        <v>1545000</v>
      </c>
      <c r="D31" s="79">
        <v>1052438.8500000001</v>
      </c>
      <c r="E31" s="66">
        <v>4750000</v>
      </c>
      <c r="F31" s="156">
        <f>Návrh!J172</f>
        <v>4750000</v>
      </c>
    </row>
    <row r="32" spans="1:6" ht="15.75">
      <c r="A32" s="92" t="s">
        <v>277</v>
      </c>
      <c r="B32" s="65">
        <v>10000</v>
      </c>
      <c r="C32" s="66">
        <v>10000</v>
      </c>
      <c r="D32" s="79">
        <v>1800</v>
      </c>
      <c r="E32" s="66">
        <v>1800</v>
      </c>
      <c r="F32" s="156">
        <f>Návrh!J178</f>
        <v>1800</v>
      </c>
    </row>
    <row r="33" spans="1:6" ht="15.75">
      <c r="A33" s="92" t="s">
        <v>278</v>
      </c>
      <c r="B33" s="65">
        <v>10000</v>
      </c>
      <c r="C33" s="66">
        <v>232000</v>
      </c>
      <c r="D33" s="79">
        <v>185985</v>
      </c>
      <c r="E33" s="66">
        <v>136000</v>
      </c>
      <c r="F33" s="156">
        <f>Návrh!J191</f>
        <v>161000</v>
      </c>
    </row>
    <row r="34" spans="1:6" ht="15.75" customHeight="1">
      <c r="A34" s="92" t="s">
        <v>279</v>
      </c>
      <c r="B34" s="65">
        <v>0</v>
      </c>
      <c r="C34" s="66">
        <v>0</v>
      </c>
      <c r="D34" s="79">
        <v>0</v>
      </c>
      <c r="E34" s="66">
        <v>1196000</v>
      </c>
      <c r="F34" s="156">
        <f>Návrh!J196</f>
        <v>1196000</v>
      </c>
    </row>
    <row r="35" spans="1:6" ht="15.75">
      <c r="A35" s="92" t="s">
        <v>280</v>
      </c>
      <c r="B35" s="65">
        <v>40000</v>
      </c>
      <c r="C35" s="66">
        <v>40000</v>
      </c>
      <c r="D35" s="79">
        <v>22261</v>
      </c>
      <c r="E35" s="66">
        <v>60000</v>
      </c>
      <c r="F35" s="156">
        <f>Návrh!J202</f>
        <v>60000</v>
      </c>
    </row>
    <row r="36" spans="1:6" ht="15.75">
      <c r="A36" s="92" t="s">
        <v>281</v>
      </c>
      <c r="B36" s="65">
        <v>74000</v>
      </c>
      <c r="C36" s="66">
        <v>110000</v>
      </c>
      <c r="D36" s="79">
        <v>43158</v>
      </c>
      <c r="E36" s="66">
        <v>70000</v>
      </c>
      <c r="F36" s="156">
        <f>Návrh!J211</f>
        <v>70000</v>
      </c>
    </row>
    <row r="37" spans="1:6" ht="15.75">
      <c r="A37" s="92" t="s">
        <v>282</v>
      </c>
      <c r="B37" s="65">
        <v>60000</v>
      </c>
      <c r="C37" s="66">
        <v>112000</v>
      </c>
      <c r="D37" s="79">
        <v>54462</v>
      </c>
      <c r="E37" s="66">
        <v>60000</v>
      </c>
      <c r="F37" s="156">
        <f>Návrh!J223</f>
        <v>60000</v>
      </c>
    </row>
    <row r="38" spans="1:6" ht="15.75">
      <c r="A38" s="92" t="s">
        <v>283</v>
      </c>
      <c r="B38" s="65">
        <v>30000</v>
      </c>
      <c r="C38" s="66">
        <v>185000</v>
      </c>
      <c r="D38" s="79">
        <v>130000</v>
      </c>
      <c r="E38" s="66">
        <v>50000</v>
      </c>
      <c r="F38" s="156">
        <f>Návrh!J228</f>
        <v>50000</v>
      </c>
    </row>
    <row r="39" spans="1:6" ht="15.75">
      <c r="A39" s="92" t="s">
        <v>284</v>
      </c>
      <c r="B39" s="65">
        <v>100000</v>
      </c>
      <c r="C39" s="66">
        <v>115000</v>
      </c>
      <c r="D39" s="79">
        <v>15420</v>
      </c>
      <c r="E39" s="66">
        <v>35000</v>
      </c>
      <c r="F39" s="156">
        <f>Návrh!J236</f>
        <v>35000</v>
      </c>
    </row>
    <row r="40" spans="1:6" ht="15.75">
      <c r="A40" s="92" t="s">
        <v>285</v>
      </c>
      <c r="B40" s="65">
        <v>135000</v>
      </c>
      <c r="C40" s="66">
        <v>136000</v>
      </c>
      <c r="D40" s="79">
        <v>80959.3</v>
      </c>
      <c r="E40" s="66">
        <v>55000</v>
      </c>
      <c r="F40" s="156">
        <f>Návrh!J245</f>
        <v>55000</v>
      </c>
    </row>
    <row r="41" spans="1:6" ht="15.75">
      <c r="A41" s="92" t="s">
        <v>286</v>
      </c>
      <c r="B41" s="65">
        <v>1002882</v>
      </c>
      <c r="C41" s="66">
        <v>1142882</v>
      </c>
      <c r="D41" s="79">
        <v>898390.14</v>
      </c>
      <c r="E41" s="66">
        <v>1101882</v>
      </c>
      <c r="F41" s="156">
        <f>Návrh!J259</f>
        <v>1101882</v>
      </c>
    </row>
    <row r="42" spans="1:6" ht="15.75">
      <c r="A42" s="92" t="s">
        <v>287</v>
      </c>
      <c r="B42" s="65">
        <v>846000</v>
      </c>
      <c r="C42" s="66">
        <v>766796</v>
      </c>
      <c r="D42" s="79">
        <v>478634.82</v>
      </c>
      <c r="E42" s="66">
        <v>550000</v>
      </c>
      <c r="F42" s="156">
        <f>Návrh!J269</f>
        <v>550000</v>
      </c>
    </row>
    <row r="43" spans="1:6" ht="15.75">
      <c r="A43" s="92" t="s">
        <v>288</v>
      </c>
      <c r="B43" s="65">
        <v>100000</v>
      </c>
      <c r="C43" s="66">
        <v>280000</v>
      </c>
      <c r="D43" s="79">
        <v>42955</v>
      </c>
      <c r="E43" s="66">
        <v>200000</v>
      </c>
      <c r="F43" s="156">
        <f>Návrh!J274</f>
        <v>200000</v>
      </c>
    </row>
    <row r="44" spans="1:6" ht="15.75">
      <c r="A44" s="92" t="s">
        <v>289</v>
      </c>
      <c r="B44" s="65">
        <v>125000</v>
      </c>
      <c r="C44" s="66">
        <v>100000</v>
      </c>
      <c r="D44" s="79">
        <v>12100</v>
      </c>
      <c r="E44" s="66">
        <v>140000</v>
      </c>
      <c r="F44" s="156">
        <f>Návrh!J277</f>
        <v>140000</v>
      </c>
    </row>
    <row r="45" spans="1:6" ht="15.75">
      <c r="A45" s="92" t="s">
        <v>290</v>
      </c>
      <c r="B45" s="65">
        <v>10000</v>
      </c>
      <c r="C45" s="66">
        <v>35000</v>
      </c>
      <c r="D45" s="79">
        <v>8986</v>
      </c>
      <c r="E45" s="66">
        <v>20000</v>
      </c>
      <c r="F45" s="156">
        <f>Návrh!J283</f>
        <v>20000</v>
      </c>
    </row>
    <row r="46" spans="1:6" ht="15.75">
      <c r="A46" s="92" t="s">
        <v>291</v>
      </c>
      <c r="B46" s="65">
        <v>30000</v>
      </c>
      <c r="C46" s="66">
        <v>30000</v>
      </c>
      <c r="D46" s="79">
        <v>35121</v>
      </c>
      <c r="E46" s="66">
        <v>35000</v>
      </c>
      <c r="F46" s="156">
        <f>Návrh!J286</f>
        <v>35000</v>
      </c>
    </row>
    <row r="47" spans="1:6" ht="15.75">
      <c r="A47" s="92" t="s">
        <v>292</v>
      </c>
      <c r="B47" s="65">
        <v>820000</v>
      </c>
      <c r="C47" s="66">
        <v>820000</v>
      </c>
      <c r="D47" s="79">
        <v>749130.96</v>
      </c>
      <c r="E47" s="66">
        <v>860000</v>
      </c>
      <c r="F47" s="156">
        <f>Návrh!J290</f>
        <v>860000</v>
      </c>
    </row>
    <row r="48" spans="1:6" ht="15.75">
      <c r="A48" s="92" t="s">
        <v>293</v>
      </c>
      <c r="B48" s="65">
        <v>350000</v>
      </c>
      <c r="C48" s="66">
        <v>350000</v>
      </c>
      <c r="D48" s="79">
        <v>282003.45</v>
      </c>
      <c r="E48" s="66">
        <v>200000</v>
      </c>
      <c r="F48" s="156">
        <f>Návrh!J294</f>
        <v>200000</v>
      </c>
    </row>
    <row r="49" spans="1:6" ht="15.75">
      <c r="A49" s="92" t="s">
        <v>294</v>
      </c>
      <c r="B49" s="65">
        <v>80000</v>
      </c>
      <c r="C49" s="66">
        <v>100000</v>
      </c>
      <c r="D49" s="79">
        <v>103779.12</v>
      </c>
      <c r="E49" s="66">
        <v>110000</v>
      </c>
      <c r="F49" s="156">
        <f>Návrh!J297</f>
        <v>110000</v>
      </c>
    </row>
    <row r="50" spans="1:6" ht="15.75">
      <c r="A50" s="92" t="s">
        <v>295</v>
      </c>
      <c r="B50" s="65">
        <v>1730000</v>
      </c>
      <c r="C50" s="66">
        <v>1861920</v>
      </c>
      <c r="D50" s="79">
        <v>1406401.25</v>
      </c>
      <c r="E50" s="66">
        <v>1150308</v>
      </c>
      <c r="F50" s="156">
        <f>Návrh!J310</f>
        <v>1150308</v>
      </c>
    </row>
    <row r="51" spans="1:6" ht="16.5" customHeight="1">
      <c r="A51" s="181" t="s">
        <v>296</v>
      </c>
      <c r="B51" s="65">
        <v>65000</v>
      </c>
      <c r="C51" s="66">
        <v>40000</v>
      </c>
      <c r="D51" s="79">
        <v>4883</v>
      </c>
      <c r="E51" s="66">
        <v>15000</v>
      </c>
      <c r="F51" s="156">
        <f>Návrh!J315</f>
        <v>115000</v>
      </c>
    </row>
    <row r="52" spans="1:6" ht="15.75">
      <c r="A52" s="92" t="s">
        <v>297</v>
      </c>
      <c r="B52" s="65">
        <v>198000</v>
      </c>
      <c r="C52" s="66">
        <v>323000</v>
      </c>
      <c r="D52" s="79">
        <v>184308.01</v>
      </c>
      <c r="E52" s="66">
        <v>265200</v>
      </c>
      <c r="F52" s="156">
        <f>Návrh!J327</f>
        <v>865200</v>
      </c>
    </row>
    <row r="53" spans="1:6" ht="15.75">
      <c r="A53" s="92" t="s">
        <v>298</v>
      </c>
      <c r="B53" s="65">
        <v>1001000</v>
      </c>
      <c r="C53" s="66">
        <v>1001000</v>
      </c>
      <c r="D53" s="79">
        <v>766757</v>
      </c>
      <c r="E53" s="66">
        <v>917076</v>
      </c>
      <c r="F53" s="156">
        <f>Návrh!J334</f>
        <v>917076</v>
      </c>
    </row>
    <row r="54" spans="1:6" ht="16.5" thickBot="1">
      <c r="A54" s="182" t="s">
        <v>299</v>
      </c>
      <c r="B54" s="80">
        <v>1698769</v>
      </c>
      <c r="C54" s="81">
        <v>2014080</v>
      </c>
      <c r="D54" s="82">
        <v>1723652.1799999997</v>
      </c>
      <c r="E54" s="81">
        <v>1728367.73</v>
      </c>
      <c r="F54" s="156">
        <f>Návrh!J368</f>
        <v>1728367.73</v>
      </c>
    </row>
    <row r="55" spans="1:6" ht="16.5" thickBot="1">
      <c r="A55" s="84" t="s">
        <v>300</v>
      </c>
      <c r="B55" s="69">
        <v>15933651</v>
      </c>
      <c r="C55" s="70">
        <v>24165678</v>
      </c>
      <c r="D55" s="85">
        <v>12848825.99</v>
      </c>
      <c r="E55" s="71">
        <v>24506153.73</v>
      </c>
      <c r="F55" s="123">
        <f>SUM(F25:F54)</f>
        <v>25506153.73</v>
      </c>
    </row>
    <row r="56" spans="1:6" ht="16.5" thickBot="1">
      <c r="A56" s="86" t="s">
        <v>133</v>
      </c>
      <c r="B56" s="87">
        <v>-997855</v>
      </c>
      <c r="C56" s="88">
        <v>-830287.89999999851</v>
      </c>
      <c r="D56" s="88"/>
      <c r="E56" s="83">
        <v>-7596819.7300000004</v>
      </c>
      <c r="F56" s="157">
        <f>F20-F55</f>
        <v>-8546819.7300000004</v>
      </c>
    </row>
    <row r="57" spans="1:6" ht="15.75">
      <c r="A57" s="89" t="s">
        <v>301</v>
      </c>
      <c r="B57" s="90">
        <v>7289679</v>
      </c>
      <c r="C57" s="91"/>
      <c r="D57" s="91"/>
      <c r="E57" s="78"/>
      <c r="F57" s="155">
        <f>B57</f>
        <v>7289679</v>
      </c>
    </row>
    <row r="58" spans="1:6" ht="15.75">
      <c r="A58" s="92" t="s">
        <v>302</v>
      </c>
      <c r="B58" s="65">
        <v>13038961</v>
      </c>
      <c r="C58" s="93"/>
      <c r="D58" s="94"/>
      <c r="E58" s="95"/>
      <c r="F58" s="156">
        <f>B58</f>
        <v>13038961</v>
      </c>
    </row>
    <row r="59" spans="1:6" ht="16.5" thickBot="1">
      <c r="A59" s="96" t="s">
        <v>303</v>
      </c>
      <c r="B59" s="97">
        <f>B58+E56</f>
        <v>5442141.2699999996</v>
      </c>
      <c r="C59" s="98"/>
      <c r="D59" s="99"/>
      <c r="E59" s="100"/>
      <c r="F59" s="122">
        <f>F58+F56</f>
        <v>4492141.2699999996</v>
      </c>
    </row>
    <row r="60" spans="1:6">
      <c r="A60" s="36"/>
      <c r="B60" s="73"/>
      <c r="C60" s="73"/>
      <c r="D60" s="73"/>
      <c r="E60" s="74"/>
    </row>
    <row r="61" spans="1:6" ht="23.25" thickBot="1">
      <c r="A61" s="101" t="s">
        <v>304</v>
      </c>
      <c r="B61" s="52"/>
      <c r="C61" s="52"/>
      <c r="D61" s="52"/>
      <c r="E61" s="53"/>
    </row>
    <row r="62" spans="1:6" ht="16.5" thickBot="1">
      <c r="A62" s="102" t="s">
        <v>305</v>
      </c>
      <c r="B62" s="103" t="s">
        <v>306</v>
      </c>
      <c r="C62" s="104" t="s">
        <v>305</v>
      </c>
      <c r="D62" s="104"/>
      <c r="E62" s="105" t="s">
        <v>306</v>
      </c>
      <c r="F62" s="132"/>
    </row>
    <row r="63" spans="1:6" ht="15.75">
      <c r="A63" s="106" t="s">
        <v>307</v>
      </c>
      <c r="B63" s="107"/>
      <c r="C63" s="107" t="s">
        <v>308</v>
      </c>
      <c r="D63" s="107"/>
      <c r="E63" s="108"/>
      <c r="F63" s="132"/>
    </row>
    <row r="64" spans="1:6" ht="15.75">
      <c r="A64" s="109" t="s">
        <v>339</v>
      </c>
      <c r="B64" s="110">
        <v>275680</v>
      </c>
      <c r="C64" s="72" t="s">
        <v>346</v>
      </c>
      <c r="D64" s="72"/>
      <c r="E64" s="111">
        <v>3000000</v>
      </c>
      <c r="F64" s="132"/>
    </row>
    <row r="65" spans="1:5" ht="15.75">
      <c r="A65" s="109" t="s">
        <v>340</v>
      </c>
      <c r="B65" s="110">
        <v>220000</v>
      </c>
      <c r="C65" s="72" t="s">
        <v>309</v>
      </c>
      <c r="D65" s="72"/>
      <c r="E65" s="111">
        <v>600000</v>
      </c>
    </row>
    <row r="66" spans="1:5" ht="15.75">
      <c r="A66" s="109" t="s">
        <v>341</v>
      </c>
      <c r="B66" s="110">
        <v>220000</v>
      </c>
      <c r="C66" s="72" t="s">
        <v>310</v>
      </c>
      <c r="D66" s="72"/>
      <c r="E66" s="111">
        <v>110000</v>
      </c>
    </row>
    <row r="67" spans="1:5" ht="15.75">
      <c r="A67" s="178" t="s">
        <v>348</v>
      </c>
      <c r="B67" s="179">
        <v>2500000</v>
      </c>
      <c r="C67" s="72" t="s">
        <v>347</v>
      </c>
      <c r="D67" s="72"/>
      <c r="E67" s="111">
        <v>100000</v>
      </c>
    </row>
    <row r="68" spans="1:5" ht="15.75">
      <c r="A68" s="112" t="s">
        <v>311</v>
      </c>
      <c r="B68" s="113"/>
      <c r="C68" s="72" t="s">
        <v>313</v>
      </c>
      <c r="D68" s="72"/>
      <c r="E68" s="111">
        <v>500000</v>
      </c>
    </row>
    <row r="69" spans="1:5" ht="15.75">
      <c r="A69" s="109" t="s">
        <v>312</v>
      </c>
      <c r="B69" s="110">
        <v>1000000</v>
      </c>
      <c r="C69" s="113" t="s">
        <v>315</v>
      </c>
      <c r="D69" s="113"/>
      <c r="E69" s="114"/>
    </row>
    <row r="70" spans="1:5" ht="15.75">
      <c r="A70" s="109" t="s">
        <v>314</v>
      </c>
      <c r="B70" s="110">
        <v>1250000</v>
      </c>
      <c r="C70" s="72" t="s">
        <v>316</v>
      </c>
      <c r="D70" s="72"/>
      <c r="E70" s="111">
        <v>1047000</v>
      </c>
    </row>
    <row r="71" spans="1:5" ht="15.75">
      <c r="A71" s="109" t="s">
        <v>342</v>
      </c>
      <c r="B71" s="110">
        <v>150000</v>
      </c>
      <c r="C71" s="72" t="s">
        <v>318</v>
      </c>
      <c r="D71" s="72"/>
      <c r="E71" s="111">
        <v>149000</v>
      </c>
    </row>
    <row r="72" spans="1:5" ht="15.75">
      <c r="A72" s="112" t="s">
        <v>317</v>
      </c>
      <c r="B72" s="113"/>
      <c r="C72" s="113" t="s">
        <v>320</v>
      </c>
      <c r="D72" s="113"/>
      <c r="E72" s="114"/>
    </row>
    <row r="73" spans="1:5" ht="15.75">
      <c r="A73" s="109" t="s">
        <v>319</v>
      </c>
      <c r="B73" s="110">
        <v>730840</v>
      </c>
      <c r="C73" s="72" t="s">
        <v>322</v>
      </c>
      <c r="D73" s="72"/>
      <c r="E73" s="111">
        <v>250000</v>
      </c>
    </row>
    <row r="74" spans="1:5" ht="15.75">
      <c r="A74" s="112" t="s">
        <v>321</v>
      </c>
      <c r="B74" s="113"/>
      <c r="C74" s="72" t="s">
        <v>323</v>
      </c>
      <c r="D74" s="72"/>
      <c r="E74" s="111">
        <v>500000</v>
      </c>
    </row>
    <row r="75" spans="1:5" ht="15.75">
      <c r="A75" s="109" t="s">
        <v>343</v>
      </c>
      <c r="B75" s="110">
        <v>100000</v>
      </c>
      <c r="C75" s="113" t="s">
        <v>324</v>
      </c>
      <c r="D75" s="113"/>
      <c r="E75" s="114"/>
    </row>
    <row r="76" spans="1:5" ht="15.75">
      <c r="A76" s="109" t="s">
        <v>344</v>
      </c>
      <c r="B76" s="110">
        <v>150000</v>
      </c>
      <c r="C76" s="72" t="s">
        <v>326</v>
      </c>
      <c r="D76" s="72"/>
      <c r="E76" s="111">
        <v>120000</v>
      </c>
    </row>
    <row r="77" spans="1:5" s="36" customFormat="1" ht="15.75">
      <c r="A77" s="109" t="s">
        <v>325</v>
      </c>
      <c r="B77" s="110">
        <v>250000</v>
      </c>
      <c r="C77" s="113" t="s">
        <v>337</v>
      </c>
      <c r="D77" s="113"/>
      <c r="E77" s="114"/>
    </row>
    <row r="78" spans="1:5" ht="15.75">
      <c r="A78" s="120"/>
      <c r="B78" s="131"/>
      <c r="C78" s="72" t="s">
        <v>336</v>
      </c>
      <c r="D78" s="131"/>
      <c r="E78" s="111">
        <f>Návrh!J326</f>
        <v>600000</v>
      </c>
    </row>
    <row r="79" spans="1:5" ht="15.75">
      <c r="A79" s="112" t="s">
        <v>327</v>
      </c>
      <c r="B79" s="113"/>
      <c r="C79" s="113" t="s">
        <v>328</v>
      </c>
      <c r="D79" s="113"/>
      <c r="E79" s="114"/>
    </row>
    <row r="80" spans="1:5" ht="16.5" thickBot="1">
      <c r="A80" s="115" t="s">
        <v>345</v>
      </c>
      <c r="B80" s="116">
        <v>3000000</v>
      </c>
      <c r="C80" s="117" t="s">
        <v>329</v>
      </c>
      <c r="D80" s="117"/>
      <c r="E80" s="118">
        <v>200000</v>
      </c>
    </row>
  </sheetData>
  <mergeCells count="4">
    <mergeCell ref="A5:A6"/>
    <mergeCell ref="B6:D6"/>
    <mergeCell ref="A23:A24"/>
    <mergeCell ref="B24:D2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3"/>
  <sheetViews>
    <sheetView topLeftCell="A355" zoomScale="90" zoomScaleNormal="90" workbookViewId="0">
      <selection activeCell="M193" sqref="M193"/>
    </sheetView>
  </sheetViews>
  <sheetFormatPr defaultRowHeight="15"/>
  <cols>
    <col min="1" max="1" width="8.140625" style="11" customWidth="1"/>
    <col min="2" max="2" width="11.140625" style="11" bestFit="1" customWidth="1"/>
    <col min="3" max="3" width="36.5703125" bestFit="1" customWidth="1"/>
    <col min="4" max="4" width="15" customWidth="1"/>
    <col min="5" max="5" width="14.42578125" customWidth="1"/>
    <col min="6" max="6" width="16.140625" customWidth="1"/>
    <col min="7" max="7" width="19.28515625" style="8" customWidth="1"/>
    <col min="8" max="8" width="37.140625" style="27" customWidth="1"/>
    <col min="9" max="9" width="16.140625" style="36" customWidth="1"/>
    <col min="10" max="10" width="16.42578125" style="8" bestFit="1" customWidth="1"/>
    <col min="11" max="11" width="16.85546875" customWidth="1"/>
    <col min="12" max="12" width="14.140625" customWidth="1"/>
    <col min="13" max="13" width="12.85546875" bestFit="1" customWidth="1"/>
  </cols>
  <sheetData>
    <row r="1" spans="1:10">
      <c r="A1" s="10" t="s">
        <v>140</v>
      </c>
    </row>
    <row r="2" spans="1:10">
      <c r="A2" s="12" t="s">
        <v>196</v>
      </c>
    </row>
    <row r="3" spans="1:10">
      <c r="A3" s="12" t="s">
        <v>141</v>
      </c>
    </row>
    <row r="4" spans="1:10">
      <c r="A4" s="12" t="s">
        <v>0</v>
      </c>
    </row>
    <row r="6" spans="1:10">
      <c r="A6" s="12" t="s">
        <v>1</v>
      </c>
      <c r="G6" s="180" t="s">
        <v>349</v>
      </c>
    </row>
    <row r="8" spans="1:10" ht="23.25">
      <c r="A8" s="13" t="s">
        <v>2</v>
      </c>
    </row>
    <row r="9" spans="1:10">
      <c r="D9" s="166" t="s">
        <v>142</v>
      </c>
      <c r="E9" s="166"/>
      <c r="F9" s="166"/>
      <c r="G9" s="48">
        <v>2017</v>
      </c>
      <c r="I9" s="42"/>
      <c r="J9" s="48">
        <v>2017</v>
      </c>
    </row>
    <row r="10" spans="1:10" ht="39">
      <c r="A10" s="14" t="s">
        <v>3</v>
      </c>
      <c r="B10" s="14" t="s">
        <v>4</v>
      </c>
      <c r="C10" s="6" t="s">
        <v>5</v>
      </c>
      <c r="D10" s="21" t="s">
        <v>143</v>
      </c>
      <c r="E10" s="21" t="s">
        <v>144</v>
      </c>
      <c r="F10" s="43" t="s">
        <v>221</v>
      </c>
      <c r="G10" s="21" t="s">
        <v>145</v>
      </c>
      <c r="I10" s="45" t="s">
        <v>221</v>
      </c>
      <c r="J10" s="36" t="s">
        <v>331</v>
      </c>
    </row>
    <row r="11" spans="1:10">
      <c r="A11" s="14" t="s">
        <v>6</v>
      </c>
      <c r="B11" s="14" t="s">
        <v>7</v>
      </c>
      <c r="C11" s="7"/>
      <c r="D11" s="14">
        <v>1</v>
      </c>
      <c r="E11" s="14">
        <v>2</v>
      </c>
      <c r="F11" s="14">
        <v>3</v>
      </c>
      <c r="G11" s="21">
        <v>3</v>
      </c>
      <c r="I11" s="14">
        <v>3</v>
      </c>
    </row>
    <row r="12" spans="1:10">
      <c r="A12" s="23" t="s">
        <v>8</v>
      </c>
      <c r="B12" s="23"/>
      <c r="C12" s="23"/>
      <c r="D12" s="23"/>
      <c r="E12" s="23"/>
      <c r="F12" s="36" t="s">
        <v>199</v>
      </c>
      <c r="I12" s="36" t="s">
        <v>199</v>
      </c>
    </row>
    <row r="13" spans="1:10">
      <c r="A13" s="14">
        <v>0</v>
      </c>
      <c r="B13" s="14">
        <v>1111</v>
      </c>
      <c r="C13" s="6" t="s">
        <v>9</v>
      </c>
      <c r="D13" s="6">
        <v>2300000</v>
      </c>
      <c r="E13" s="6">
        <v>2300000</v>
      </c>
      <c r="F13" s="6">
        <v>2392454.21</v>
      </c>
      <c r="G13" s="35">
        <f>2500000</f>
        <v>2500000</v>
      </c>
      <c r="H13" s="167" t="s">
        <v>146</v>
      </c>
      <c r="I13" s="45">
        <v>2392454.21</v>
      </c>
      <c r="J13" s="35">
        <f>2500000</f>
        <v>2500000</v>
      </c>
    </row>
    <row r="14" spans="1:10">
      <c r="A14" s="14">
        <v>0</v>
      </c>
      <c r="B14" s="14">
        <v>1112</v>
      </c>
      <c r="C14" s="6" t="s">
        <v>10</v>
      </c>
      <c r="D14" s="6">
        <v>1000000</v>
      </c>
      <c r="E14" s="6">
        <v>1000000</v>
      </c>
      <c r="F14" s="6">
        <v>447896.68</v>
      </c>
      <c r="G14" s="35">
        <v>300000</v>
      </c>
      <c r="H14" s="167"/>
      <c r="I14" s="45">
        <v>447896.68</v>
      </c>
      <c r="J14" s="35">
        <v>300000</v>
      </c>
    </row>
    <row r="15" spans="1:10">
      <c r="A15" s="14">
        <v>0</v>
      </c>
      <c r="B15" s="14">
        <v>1113</v>
      </c>
      <c r="C15" s="6" t="s">
        <v>11</v>
      </c>
      <c r="D15" s="6">
        <v>250000</v>
      </c>
      <c r="E15" s="6">
        <v>250000</v>
      </c>
      <c r="F15" s="6">
        <v>253805.91</v>
      </c>
      <c r="G15" s="35">
        <v>270000</v>
      </c>
      <c r="H15" s="167"/>
      <c r="I15" s="45">
        <v>253805.91</v>
      </c>
      <c r="J15" s="35">
        <v>270000</v>
      </c>
    </row>
    <row r="16" spans="1:10">
      <c r="A16" s="14">
        <v>0</v>
      </c>
      <c r="B16" s="14">
        <v>1121</v>
      </c>
      <c r="C16" s="6" t="s">
        <v>12</v>
      </c>
      <c r="D16" s="6">
        <v>2200000</v>
      </c>
      <c r="E16" s="6">
        <v>2800000</v>
      </c>
      <c r="F16" s="6">
        <v>2520649.67</v>
      </c>
      <c r="G16" s="35">
        <v>2700000</v>
      </c>
      <c r="H16" s="167"/>
      <c r="I16" s="45">
        <v>2520649.67</v>
      </c>
      <c r="J16" s="35">
        <v>2700000</v>
      </c>
    </row>
    <row r="17" spans="1:10">
      <c r="A17" s="14">
        <v>0</v>
      </c>
      <c r="B17" s="14">
        <v>1211</v>
      </c>
      <c r="C17" s="6" t="s">
        <v>13</v>
      </c>
      <c r="D17" s="6">
        <v>4300000</v>
      </c>
      <c r="E17" s="6">
        <v>4300000</v>
      </c>
      <c r="F17" s="6">
        <v>4513432.8899999997</v>
      </c>
      <c r="G17" s="35">
        <v>5100000</v>
      </c>
      <c r="H17" s="167"/>
      <c r="I17" s="45">
        <v>4513432.8899999997</v>
      </c>
      <c r="J17" s="35">
        <v>5100000</v>
      </c>
    </row>
    <row r="18" spans="1:10" ht="30">
      <c r="A18" s="14">
        <v>0</v>
      </c>
      <c r="B18" s="14">
        <v>1334</v>
      </c>
      <c r="C18" s="6" t="s">
        <v>14</v>
      </c>
      <c r="D18" s="6">
        <v>0</v>
      </c>
      <c r="E18" s="6">
        <v>31477</v>
      </c>
      <c r="F18" s="6">
        <v>31477</v>
      </c>
      <c r="G18" s="35">
        <v>0</v>
      </c>
      <c r="H18" s="33" t="s">
        <v>222</v>
      </c>
      <c r="I18" s="45">
        <v>31477</v>
      </c>
      <c r="J18" s="35">
        <v>0</v>
      </c>
    </row>
    <row r="19" spans="1:10">
      <c r="A19" s="14">
        <v>0</v>
      </c>
      <c r="B19" s="14">
        <v>1337</v>
      </c>
      <c r="C19" s="6" t="s">
        <v>15</v>
      </c>
      <c r="D19" s="6">
        <v>10000</v>
      </c>
      <c r="E19" s="6">
        <v>10000</v>
      </c>
      <c r="F19" s="6">
        <v>0</v>
      </c>
      <c r="G19" s="21">
        <v>0</v>
      </c>
      <c r="I19" s="45">
        <v>0</v>
      </c>
      <c r="J19" s="45">
        <v>0</v>
      </c>
    </row>
    <row r="20" spans="1:10" ht="39">
      <c r="A20" s="14">
        <v>0</v>
      </c>
      <c r="B20" s="14">
        <v>1340</v>
      </c>
      <c r="C20" s="6" t="s">
        <v>16</v>
      </c>
      <c r="D20" s="6">
        <v>500000</v>
      </c>
      <c r="E20" s="6">
        <v>520000</v>
      </c>
      <c r="F20" s="6">
        <v>516045</v>
      </c>
      <c r="G20" s="21">
        <v>520000</v>
      </c>
      <c r="H20" s="27" t="s">
        <v>147</v>
      </c>
      <c r="I20" s="45">
        <v>516045</v>
      </c>
      <c r="J20" s="45">
        <v>520000</v>
      </c>
    </row>
    <row r="21" spans="1:10">
      <c r="A21" s="14">
        <v>0</v>
      </c>
      <c r="B21" s="14">
        <v>1341</v>
      </c>
      <c r="C21" s="6" t="s">
        <v>17</v>
      </c>
      <c r="D21" s="6">
        <v>21000</v>
      </c>
      <c r="E21" s="6">
        <v>21000</v>
      </c>
      <c r="F21" s="6">
        <v>18705</v>
      </c>
      <c r="G21" s="21">
        <v>20000</v>
      </c>
      <c r="H21" s="27" t="s">
        <v>197</v>
      </c>
      <c r="I21" s="45">
        <v>18705</v>
      </c>
      <c r="J21" s="45">
        <v>20000</v>
      </c>
    </row>
    <row r="22" spans="1:10" ht="45">
      <c r="A22" s="14">
        <v>0</v>
      </c>
      <c r="B22" s="14">
        <v>1343</v>
      </c>
      <c r="C22" s="6" t="s">
        <v>18</v>
      </c>
      <c r="D22" s="6">
        <v>1000</v>
      </c>
      <c r="E22" s="6">
        <v>7500</v>
      </c>
      <c r="F22" s="6">
        <v>5923.28</v>
      </c>
      <c r="G22" s="21">
        <v>2000</v>
      </c>
      <c r="H22" s="27" t="s">
        <v>148</v>
      </c>
      <c r="I22" s="45">
        <v>5923.28</v>
      </c>
      <c r="J22" s="45">
        <v>2000</v>
      </c>
    </row>
    <row r="23" spans="1:10" ht="30">
      <c r="A23" s="14">
        <v>0</v>
      </c>
      <c r="B23" s="14">
        <v>1345</v>
      </c>
      <c r="C23" s="6" t="s">
        <v>19</v>
      </c>
      <c r="D23" s="6">
        <v>15000</v>
      </c>
      <c r="E23" s="6">
        <v>15000</v>
      </c>
      <c r="F23" s="6">
        <v>0</v>
      </c>
      <c r="G23" s="21">
        <v>10000</v>
      </c>
      <c r="H23" s="27" t="s">
        <v>149</v>
      </c>
      <c r="I23" s="45">
        <v>0</v>
      </c>
      <c r="J23" s="45">
        <v>10000</v>
      </c>
    </row>
    <row r="24" spans="1:10" ht="30">
      <c r="A24" s="14">
        <v>0</v>
      </c>
      <c r="B24" s="14">
        <v>1351</v>
      </c>
      <c r="C24" s="6" t="s">
        <v>20</v>
      </c>
      <c r="D24" s="6">
        <v>70000</v>
      </c>
      <c r="E24" s="6">
        <v>70000</v>
      </c>
      <c r="F24" s="6">
        <v>42951.31</v>
      </c>
      <c r="G24" s="21">
        <v>40000</v>
      </c>
      <c r="H24" s="42" t="s">
        <v>223</v>
      </c>
      <c r="I24" s="45">
        <v>42951.31</v>
      </c>
      <c r="J24" s="45">
        <v>40000</v>
      </c>
    </row>
    <row r="25" spans="1:10" ht="45">
      <c r="A25" s="14">
        <v>0</v>
      </c>
      <c r="B25" s="14">
        <v>1355</v>
      </c>
      <c r="C25" s="6" t="s">
        <v>21</v>
      </c>
      <c r="D25" s="6">
        <v>100000</v>
      </c>
      <c r="E25" s="6">
        <v>100000</v>
      </c>
      <c r="F25" s="6">
        <v>78394.33</v>
      </c>
      <c r="G25" s="21">
        <v>0</v>
      </c>
      <c r="H25" s="42" t="s">
        <v>224</v>
      </c>
      <c r="I25" s="45">
        <v>78394.33</v>
      </c>
      <c r="J25" s="45">
        <v>0</v>
      </c>
    </row>
    <row r="26" spans="1:10">
      <c r="A26" s="14">
        <v>0</v>
      </c>
      <c r="B26" s="14">
        <v>1361</v>
      </c>
      <c r="C26" s="6" t="s">
        <v>22</v>
      </c>
      <c r="D26" s="6">
        <v>25000</v>
      </c>
      <c r="E26" s="6">
        <v>25000</v>
      </c>
      <c r="F26" s="23">
        <v>29179</v>
      </c>
      <c r="G26" s="21">
        <v>30000</v>
      </c>
      <c r="H26" s="27" t="s">
        <v>150</v>
      </c>
      <c r="I26" s="45">
        <v>29179</v>
      </c>
      <c r="J26" s="45">
        <v>30000</v>
      </c>
    </row>
    <row r="27" spans="1:10" ht="45">
      <c r="A27" s="14">
        <v>0</v>
      </c>
      <c r="B27" s="14">
        <v>1511</v>
      </c>
      <c r="C27" s="6" t="s">
        <v>23</v>
      </c>
      <c r="D27" s="6">
        <v>1000000</v>
      </c>
      <c r="E27" s="6">
        <v>1000000</v>
      </c>
      <c r="F27" s="6">
        <v>1032907.92</v>
      </c>
      <c r="G27" s="35">
        <v>1400000</v>
      </c>
      <c r="H27" s="33" t="s">
        <v>200</v>
      </c>
      <c r="I27" s="45">
        <v>1032907.92</v>
      </c>
      <c r="J27" s="35">
        <v>1400000</v>
      </c>
    </row>
    <row r="28" spans="1:10" ht="30">
      <c r="A28" s="14">
        <v>0</v>
      </c>
      <c r="B28" s="14">
        <v>4112</v>
      </c>
      <c r="C28" s="6" t="s">
        <v>24</v>
      </c>
      <c r="D28" s="6">
        <v>150700</v>
      </c>
      <c r="E28" s="6">
        <v>155600</v>
      </c>
      <c r="F28" s="6">
        <v>129670</v>
      </c>
      <c r="G28" s="21">
        <v>155600</v>
      </c>
      <c r="H28" s="27" t="s">
        <v>152</v>
      </c>
      <c r="I28" s="45">
        <v>129670</v>
      </c>
      <c r="J28" s="45">
        <v>155600</v>
      </c>
    </row>
    <row r="29" spans="1:10">
      <c r="A29" s="14">
        <v>0</v>
      </c>
      <c r="B29" s="14">
        <v>4116</v>
      </c>
      <c r="C29" s="6" t="s">
        <v>25</v>
      </c>
      <c r="D29" s="6">
        <v>0</v>
      </c>
      <c r="E29" s="6">
        <v>0</v>
      </c>
      <c r="F29" s="6">
        <v>21678</v>
      </c>
      <c r="G29" s="21">
        <f>14000*8</f>
        <v>112000</v>
      </c>
      <c r="H29" s="27" t="s">
        <v>151</v>
      </c>
      <c r="I29" s="45">
        <v>21678</v>
      </c>
      <c r="J29" s="45">
        <f>14000*8</f>
        <v>112000</v>
      </c>
    </row>
    <row r="30" spans="1:10" ht="30">
      <c r="A30" s="14">
        <v>0</v>
      </c>
      <c r="B30" s="14">
        <v>4121</v>
      </c>
      <c r="C30" s="6" t="s">
        <v>26</v>
      </c>
      <c r="D30" s="6">
        <v>0</v>
      </c>
      <c r="E30" s="6">
        <v>6000</v>
      </c>
      <c r="F30" s="6">
        <v>6000</v>
      </c>
      <c r="G30" s="21">
        <v>6000</v>
      </c>
      <c r="H30" s="27" t="s">
        <v>198</v>
      </c>
      <c r="I30" s="45">
        <v>6000</v>
      </c>
      <c r="J30" s="45">
        <v>6000</v>
      </c>
    </row>
    <row r="31" spans="1:10" ht="30">
      <c r="A31" s="14">
        <v>0</v>
      </c>
      <c r="B31" s="14">
        <v>4122</v>
      </c>
      <c r="C31" s="6" t="s">
        <v>27</v>
      </c>
      <c r="D31" s="6">
        <v>51119</v>
      </c>
      <c r="E31" s="6">
        <v>284568</v>
      </c>
      <c r="F31" s="6">
        <v>387111</v>
      </c>
      <c r="G31" s="21">
        <v>0</v>
      </c>
      <c r="H31" s="27" t="s">
        <v>153</v>
      </c>
      <c r="I31" s="45">
        <v>387111</v>
      </c>
      <c r="J31" s="45">
        <v>0</v>
      </c>
    </row>
    <row r="32" spans="1:10" ht="30">
      <c r="A32" s="14">
        <v>0</v>
      </c>
      <c r="B32" s="14">
        <v>4216</v>
      </c>
      <c r="C32" s="6" t="s">
        <v>28</v>
      </c>
      <c r="D32" s="6">
        <v>0</v>
      </c>
      <c r="E32" s="6">
        <v>6096392.0999999996</v>
      </c>
      <c r="F32" s="6">
        <v>6096392.0999999996</v>
      </c>
      <c r="G32" s="21">
        <f>119000+837000</f>
        <v>956000</v>
      </c>
      <c r="H32" s="27" t="s">
        <v>154</v>
      </c>
      <c r="I32" s="45">
        <v>6096392.0999999996</v>
      </c>
      <c r="J32" s="45">
        <f>119000+837000</f>
        <v>956000</v>
      </c>
    </row>
    <row r="33" spans="1:10" ht="30">
      <c r="A33" s="14">
        <v>0</v>
      </c>
      <c r="B33" s="14">
        <v>4221</v>
      </c>
      <c r="C33" s="6" t="s">
        <v>29</v>
      </c>
      <c r="D33" s="6">
        <v>0</v>
      </c>
      <c r="E33" s="6">
        <v>0</v>
      </c>
      <c r="F33" s="6">
        <v>0</v>
      </c>
      <c r="G33" s="21">
        <v>0</v>
      </c>
      <c r="H33" s="27" t="s">
        <v>155</v>
      </c>
      <c r="I33" s="45">
        <v>0</v>
      </c>
      <c r="J33" s="45">
        <v>0</v>
      </c>
    </row>
    <row r="34" spans="1:10" ht="30">
      <c r="A34" s="14">
        <v>0</v>
      </c>
      <c r="B34" s="14">
        <v>4222</v>
      </c>
      <c r="C34" s="6" t="s">
        <v>30</v>
      </c>
      <c r="D34" s="6">
        <v>0</v>
      </c>
      <c r="E34" s="6">
        <v>1050051</v>
      </c>
      <c r="F34" s="6">
        <v>1049038</v>
      </c>
      <c r="G34" s="21">
        <v>0</v>
      </c>
      <c r="H34" s="27" t="s">
        <v>153</v>
      </c>
      <c r="I34" s="45">
        <v>1049038</v>
      </c>
      <c r="J34" s="45">
        <v>0</v>
      </c>
    </row>
    <row r="35" spans="1:10">
      <c r="A35" s="15">
        <v>0</v>
      </c>
      <c r="B35" s="159" t="s">
        <v>31</v>
      </c>
      <c r="C35" s="159"/>
      <c r="D35" s="9">
        <f t="shared" ref="D35:E35" si="0">SUM(D13:D34)</f>
        <v>11993819</v>
      </c>
      <c r="E35" s="9">
        <f t="shared" si="0"/>
        <v>20042588.100000001</v>
      </c>
      <c r="F35" s="24">
        <f>SUM(F13:F34)</f>
        <v>19573711.299999997</v>
      </c>
      <c r="G35" s="22">
        <f>SUM(G13:G34)</f>
        <v>14121600</v>
      </c>
      <c r="I35" s="44">
        <f>SUM(I13:I34)</f>
        <v>19573711.299999997</v>
      </c>
      <c r="J35" s="44">
        <f>SUM(J13:J34)</f>
        <v>14121600</v>
      </c>
    </row>
    <row r="36" spans="1:10">
      <c r="A36" s="158" t="s">
        <v>32</v>
      </c>
      <c r="B36" s="158"/>
      <c r="C36" s="158"/>
      <c r="D36" s="158"/>
      <c r="E36" s="158"/>
      <c r="F36" s="158"/>
      <c r="I36" s="42"/>
    </row>
    <row r="37" spans="1:10">
      <c r="A37" s="14">
        <v>2221</v>
      </c>
      <c r="B37" s="14">
        <v>2139</v>
      </c>
      <c r="C37" s="6" t="s">
        <v>33</v>
      </c>
      <c r="D37" s="6">
        <v>50000</v>
      </c>
      <c r="E37" s="6">
        <v>0</v>
      </c>
      <c r="F37" s="6">
        <v>0</v>
      </c>
      <c r="G37" s="21">
        <v>0</v>
      </c>
      <c r="I37" s="45">
        <v>0</v>
      </c>
      <c r="J37" s="45">
        <v>0</v>
      </c>
    </row>
    <row r="38" spans="1:10">
      <c r="A38" s="15">
        <v>2221</v>
      </c>
      <c r="B38" s="159" t="s">
        <v>31</v>
      </c>
      <c r="C38" s="159"/>
      <c r="D38" s="9">
        <f t="shared" ref="D38:F38" si="1">D37</f>
        <v>50000</v>
      </c>
      <c r="E38" s="9">
        <f t="shared" si="1"/>
        <v>0</v>
      </c>
      <c r="F38" s="9">
        <f t="shared" si="1"/>
        <v>0</v>
      </c>
      <c r="G38" s="22">
        <f>G37</f>
        <v>0</v>
      </c>
      <c r="I38" s="44">
        <f t="shared" ref="I38" si="2">I37</f>
        <v>0</v>
      </c>
      <c r="J38" s="44">
        <f>J37</f>
        <v>0</v>
      </c>
    </row>
    <row r="39" spans="1:10">
      <c r="A39" s="158" t="s">
        <v>34</v>
      </c>
      <c r="B39" s="158"/>
      <c r="C39" s="158"/>
      <c r="D39" s="158"/>
      <c r="E39" s="158"/>
      <c r="F39" s="158"/>
      <c r="I39" s="42"/>
    </row>
    <row r="40" spans="1:10">
      <c r="A40" s="14">
        <v>2310</v>
      </c>
      <c r="B40" s="14">
        <v>2139</v>
      </c>
      <c r="C40" s="6" t="s">
        <v>33</v>
      </c>
      <c r="D40" s="6">
        <v>0</v>
      </c>
      <c r="E40" s="6">
        <v>50000</v>
      </c>
      <c r="F40" s="6">
        <v>0</v>
      </c>
      <c r="G40" s="21">
        <v>50000</v>
      </c>
      <c r="H40" s="27" t="s">
        <v>156</v>
      </c>
      <c r="I40" s="45">
        <v>0</v>
      </c>
      <c r="J40" s="45">
        <v>50000</v>
      </c>
    </row>
    <row r="41" spans="1:10">
      <c r="A41" s="15">
        <v>2310</v>
      </c>
      <c r="B41" s="159" t="s">
        <v>31</v>
      </c>
      <c r="C41" s="159"/>
      <c r="D41" s="9">
        <f t="shared" ref="D41:F41" si="3">D40</f>
        <v>0</v>
      </c>
      <c r="E41" s="9">
        <f t="shared" si="3"/>
        <v>50000</v>
      </c>
      <c r="F41" s="9">
        <f t="shared" si="3"/>
        <v>0</v>
      </c>
      <c r="G41" s="22">
        <f>G40</f>
        <v>50000</v>
      </c>
      <c r="I41" s="44">
        <f t="shared" ref="I41" si="4">I40</f>
        <v>0</v>
      </c>
      <c r="J41" s="44">
        <f>J40</f>
        <v>50000</v>
      </c>
    </row>
    <row r="42" spans="1:10">
      <c r="A42" s="158" t="s">
        <v>35</v>
      </c>
      <c r="B42" s="158"/>
      <c r="C42" s="158"/>
      <c r="D42" s="158"/>
      <c r="E42" s="158"/>
      <c r="F42" s="158"/>
      <c r="I42" s="42"/>
    </row>
    <row r="43" spans="1:10">
      <c r="A43" s="14">
        <v>2321</v>
      </c>
      <c r="B43" s="14">
        <v>2139</v>
      </c>
      <c r="C43" s="6" t="s">
        <v>33</v>
      </c>
      <c r="D43" s="6">
        <v>50000</v>
      </c>
      <c r="E43" s="6">
        <v>50000</v>
      </c>
      <c r="F43" s="6">
        <v>0</v>
      </c>
      <c r="G43" s="21">
        <v>50000</v>
      </c>
      <c r="H43" s="27" t="s">
        <v>157</v>
      </c>
      <c r="I43" s="45">
        <v>0</v>
      </c>
      <c r="J43" s="45">
        <v>50000</v>
      </c>
    </row>
    <row r="44" spans="1:10">
      <c r="A44" s="15">
        <v>2321</v>
      </c>
      <c r="B44" s="159" t="s">
        <v>31</v>
      </c>
      <c r="C44" s="159"/>
      <c r="D44" s="9">
        <f t="shared" ref="D44:F44" si="5">D43</f>
        <v>50000</v>
      </c>
      <c r="E44" s="9">
        <f t="shared" si="5"/>
        <v>50000</v>
      </c>
      <c r="F44" s="9">
        <f t="shared" si="5"/>
        <v>0</v>
      </c>
      <c r="G44" s="22">
        <f>G43</f>
        <v>50000</v>
      </c>
      <c r="I44" s="44">
        <f t="shared" ref="I44" si="6">I43</f>
        <v>0</v>
      </c>
      <c r="J44" s="44">
        <f>J43</f>
        <v>50000</v>
      </c>
    </row>
    <row r="45" spans="1:10">
      <c r="A45" s="158" t="s">
        <v>36</v>
      </c>
      <c r="B45" s="158"/>
      <c r="C45" s="158"/>
      <c r="D45" s="158"/>
      <c r="E45" s="158"/>
      <c r="F45" s="158"/>
      <c r="I45" s="42"/>
    </row>
    <row r="46" spans="1:10">
      <c r="A46" s="14">
        <v>2341</v>
      </c>
      <c r="B46" s="14">
        <v>2132</v>
      </c>
      <c r="C46" s="6" t="s">
        <v>37</v>
      </c>
      <c r="D46" s="6">
        <v>10000</v>
      </c>
      <c r="E46" s="6">
        <v>10000</v>
      </c>
      <c r="F46" s="6">
        <v>10000</v>
      </c>
      <c r="G46" s="21">
        <v>10000</v>
      </c>
      <c r="H46" s="27" t="s">
        <v>158</v>
      </c>
      <c r="I46" s="45">
        <v>10000</v>
      </c>
      <c r="J46" s="45">
        <v>10000</v>
      </c>
    </row>
    <row r="47" spans="1:10">
      <c r="A47" s="15">
        <v>2341</v>
      </c>
      <c r="B47" s="159" t="s">
        <v>31</v>
      </c>
      <c r="C47" s="159"/>
      <c r="D47" s="9">
        <f>D46</f>
        <v>10000</v>
      </c>
      <c r="E47" s="9">
        <f t="shared" ref="E47:F47" si="7">E46</f>
        <v>10000</v>
      </c>
      <c r="F47" s="9">
        <f t="shared" si="7"/>
        <v>10000</v>
      </c>
      <c r="G47" s="22">
        <f>G46</f>
        <v>10000</v>
      </c>
      <c r="I47" s="44">
        <f t="shared" ref="I47" si="8">I46</f>
        <v>10000</v>
      </c>
      <c r="J47" s="44">
        <f>J46</f>
        <v>10000</v>
      </c>
    </row>
    <row r="48" spans="1:10">
      <c r="A48" s="158" t="s">
        <v>38</v>
      </c>
      <c r="B48" s="158"/>
      <c r="C48" s="158"/>
      <c r="D48" s="158"/>
      <c r="E48" s="158"/>
      <c r="F48" s="158"/>
      <c r="I48" s="42"/>
    </row>
    <row r="49" spans="1:11" s="30" customFormat="1">
      <c r="A49" s="34">
        <v>3299</v>
      </c>
      <c r="B49" s="34">
        <v>2329</v>
      </c>
      <c r="C49" s="35" t="s">
        <v>39</v>
      </c>
      <c r="D49" s="35">
        <v>5000</v>
      </c>
      <c r="E49" s="35">
        <v>5000</v>
      </c>
      <c r="F49" s="35">
        <v>6300</v>
      </c>
      <c r="G49" s="35">
        <v>6300</v>
      </c>
      <c r="H49" s="33" t="s">
        <v>201</v>
      </c>
      <c r="I49" s="35">
        <v>6300</v>
      </c>
      <c r="J49" s="35">
        <v>6300</v>
      </c>
    </row>
    <row r="50" spans="1:11">
      <c r="A50" s="15">
        <v>3299</v>
      </c>
      <c r="B50" s="159" t="s">
        <v>31</v>
      </c>
      <c r="C50" s="159"/>
      <c r="D50" s="9">
        <f t="shared" ref="D50:F50" si="9">D49</f>
        <v>5000</v>
      </c>
      <c r="E50" s="9">
        <f t="shared" si="9"/>
        <v>5000</v>
      </c>
      <c r="F50" s="9">
        <f t="shared" si="9"/>
        <v>6300</v>
      </c>
      <c r="G50" s="22">
        <f>G49</f>
        <v>6300</v>
      </c>
      <c r="I50" s="44">
        <f t="shared" ref="I50" si="10">I49</f>
        <v>6300</v>
      </c>
      <c r="J50" s="44">
        <f>J49</f>
        <v>6300</v>
      </c>
    </row>
    <row r="51" spans="1:11">
      <c r="A51" s="158" t="s">
        <v>40</v>
      </c>
      <c r="B51" s="158"/>
      <c r="C51" s="158"/>
      <c r="D51" s="158"/>
      <c r="E51" s="158"/>
      <c r="F51" s="158"/>
      <c r="I51" s="42"/>
    </row>
    <row r="52" spans="1:11" s="30" customFormat="1">
      <c r="A52" s="34">
        <v>3319</v>
      </c>
      <c r="B52" s="34">
        <v>2111</v>
      </c>
      <c r="C52" s="35" t="s">
        <v>41</v>
      </c>
      <c r="D52" s="35">
        <v>5000</v>
      </c>
      <c r="E52" s="35">
        <v>30000</v>
      </c>
      <c r="F52" s="35">
        <v>25520</v>
      </c>
      <c r="G52" s="35">
        <v>10000</v>
      </c>
      <c r="H52" s="33" t="s">
        <v>202</v>
      </c>
      <c r="I52" s="35">
        <v>25520</v>
      </c>
      <c r="J52" s="35">
        <v>10000</v>
      </c>
    </row>
    <row r="53" spans="1:11">
      <c r="A53" s="15">
        <v>3319</v>
      </c>
      <c r="B53" s="159" t="s">
        <v>31</v>
      </c>
      <c r="C53" s="159"/>
      <c r="D53" s="9">
        <f t="shared" ref="D53:F53" si="11">D52</f>
        <v>5000</v>
      </c>
      <c r="E53" s="9">
        <f t="shared" si="11"/>
        <v>30000</v>
      </c>
      <c r="F53" s="9">
        <f t="shared" si="11"/>
        <v>25520</v>
      </c>
      <c r="G53" s="22">
        <f>G52</f>
        <v>10000</v>
      </c>
      <c r="I53" s="44">
        <f t="shared" ref="I53" si="12">I52</f>
        <v>25520</v>
      </c>
      <c r="J53" s="44">
        <f>J52</f>
        <v>10000</v>
      </c>
    </row>
    <row r="54" spans="1:11">
      <c r="A54" s="158" t="s">
        <v>42</v>
      </c>
      <c r="B54" s="158"/>
      <c r="C54" s="158"/>
      <c r="D54" s="158"/>
      <c r="E54" s="158"/>
      <c r="F54" s="158"/>
      <c r="I54" s="42"/>
    </row>
    <row r="55" spans="1:11">
      <c r="A55" s="14">
        <v>3412</v>
      </c>
      <c r="B55" s="14">
        <v>2132</v>
      </c>
      <c r="C55" s="6" t="s">
        <v>37</v>
      </c>
      <c r="D55" s="6">
        <v>1</v>
      </c>
      <c r="E55" s="6">
        <v>1</v>
      </c>
      <c r="F55" s="6">
        <v>0</v>
      </c>
      <c r="G55" s="21">
        <v>0</v>
      </c>
      <c r="H55" s="27" t="s">
        <v>159</v>
      </c>
      <c r="I55" s="45">
        <v>0</v>
      </c>
      <c r="J55" s="45">
        <v>0</v>
      </c>
    </row>
    <row r="56" spans="1:11">
      <c r="A56" s="15">
        <v>3412</v>
      </c>
      <c r="B56" s="159" t="s">
        <v>31</v>
      </c>
      <c r="C56" s="159"/>
      <c r="D56" s="9">
        <f t="shared" ref="D56:F56" si="13">D55</f>
        <v>1</v>
      </c>
      <c r="E56" s="9">
        <f t="shared" si="13"/>
        <v>1</v>
      </c>
      <c r="F56" s="9">
        <f t="shared" si="13"/>
        <v>0</v>
      </c>
      <c r="G56" s="22">
        <f>G55</f>
        <v>0</v>
      </c>
      <c r="I56" s="44">
        <f t="shared" ref="I56" si="14">I55</f>
        <v>0</v>
      </c>
      <c r="J56" s="44">
        <f>J55</f>
        <v>0</v>
      </c>
    </row>
    <row r="57" spans="1:11">
      <c r="A57" s="158" t="s">
        <v>43</v>
      </c>
      <c r="B57" s="158"/>
      <c r="C57" s="158"/>
      <c r="D57" s="158"/>
      <c r="E57" s="158"/>
      <c r="F57" s="158"/>
      <c r="I57" s="42"/>
    </row>
    <row r="58" spans="1:11">
      <c r="A58" s="14">
        <v>3429</v>
      </c>
      <c r="B58" s="14">
        <v>2111</v>
      </c>
      <c r="C58" s="6" t="s">
        <v>41</v>
      </c>
      <c r="D58" s="6">
        <v>0</v>
      </c>
      <c r="E58" s="6">
        <v>0</v>
      </c>
      <c r="F58" s="6">
        <v>0</v>
      </c>
      <c r="G58" s="21">
        <v>0</v>
      </c>
      <c r="I58" s="45">
        <v>0</v>
      </c>
      <c r="J58" s="45">
        <v>0</v>
      </c>
    </row>
    <row r="59" spans="1:11">
      <c r="A59" s="14">
        <v>3429</v>
      </c>
      <c r="B59" s="14">
        <v>2132</v>
      </c>
      <c r="C59" s="6" t="s">
        <v>37</v>
      </c>
      <c r="D59" s="6">
        <v>0</v>
      </c>
      <c r="E59" s="6">
        <v>0</v>
      </c>
      <c r="F59" s="6">
        <v>0</v>
      </c>
      <c r="G59" s="21">
        <v>0</v>
      </c>
      <c r="I59" s="45">
        <v>0</v>
      </c>
      <c r="J59" s="45">
        <v>0</v>
      </c>
    </row>
    <row r="60" spans="1:11">
      <c r="A60" s="14">
        <v>3429</v>
      </c>
      <c r="B60" s="14">
        <v>2139</v>
      </c>
      <c r="C60" s="6" t="s">
        <v>33</v>
      </c>
      <c r="D60" s="6">
        <v>144000</v>
      </c>
      <c r="E60" s="6">
        <v>144000</v>
      </c>
      <c r="F60" s="6">
        <v>120000</v>
      </c>
      <c r="G60" s="21">
        <v>144000</v>
      </c>
      <c r="H60" s="27" t="s">
        <v>160</v>
      </c>
      <c r="I60" s="45">
        <v>120000</v>
      </c>
      <c r="J60" s="45">
        <v>144000</v>
      </c>
    </row>
    <row r="61" spans="1:11">
      <c r="A61" s="15">
        <v>3429</v>
      </c>
      <c r="B61" s="159" t="s">
        <v>31</v>
      </c>
      <c r="C61" s="159"/>
      <c r="D61" s="9">
        <f t="shared" ref="D61:F61" si="15">SUM(D58:D60)</f>
        <v>144000</v>
      </c>
      <c r="E61" s="9">
        <f t="shared" si="15"/>
        <v>144000</v>
      </c>
      <c r="F61" s="9">
        <f t="shared" si="15"/>
        <v>120000</v>
      </c>
      <c r="G61" s="22">
        <f>SUM(G58:G60)</f>
        <v>144000</v>
      </c>
      <c r="I61" s="44">
        <f t="shared" ref="I61" si="16">SUM(I58:I60)</f>
        <v>120000</v>
      </c>
      <c r="J61" s="44">
        <f>SUM(J58:J60)</f>
        <v>144000</v>
      </c>
    </row>
    <row r="62" spans="1:11">
      <c r="A62" s="158" t="s">
        <v>44</v>
      </c>
      <c r="B62" s="158"/>
      <c r="C62" s="158"/>
      <c r="D62" s="158"/>
      <c r="E62" s="158"/>
      <c r="F62" s="158"/>
      <c r="I62" s="42"/>
    </row>
    <row r="63" spans="1:11">
      <c r="A63" s="14">
        <v>3612</v>
      </c>
      <c r="B63" s="14">
        <v>2132</v>
      </c>
      <c r="C63" s="6" t="s">
        <v>37</v>
      </c>
      <c r="D63" s="6">
        <v>259920</v>
      </c>
      <c r="E63" s="6">
        <v>259920</v>
      </c>
      <c r="F63" s="40">
        <v>241090</v>
      </c>
      <c r="G63" s="41">
        <v>280000</v>
      </c>
      <c r="H63" s="42" t="s">
        <v>127</v>
      </c>
      <c r="I63" s="40">
        <v>241090</v>
      </c>
      <c r="J63" s="45">
        <v>280000</v>
      </c>
    </row>
    <row r="64" spans="1:11" ht="30">
      <c r="A64" s="14">
        <v>3612</v>
      </c>
      <c r="B64" s="14">
        <v>2139</v>
      </c>
      <c r="C64" s="6" t="s">
        <v>33</v>
      </c>
      <c r="D64" s="6">
        <v>372876</v>
      </c>
      <c r="E64" s="6">
        <v>372876</v>
      </c>
      <c r="F64" s="40">
        <v>283110</v>
      </c>
      <c r="G64" s="41">
        <v>350000</v>
      </c>
      <c r="H64" s="42" t="s">
        <v>219</v>
      </c>
      <c r="I64" s="40">
        <v>283110</v>
      </c>
      <c r="J64" s="45">
        <v>350000</v>
      </c>
      <c r="K64" s="6"/>
    </row>
    <row r="65" spans="1:12">
      <c r="A65" s="14">
        <v>3612</v>
      </c>
      <c r="B65" s="14">
        <v>2329</v>
      </c>
      <c r="C65" s="6" t="s">
        <v>39</v>
      </c>
      <c r="D65" s="6">
        <v>0</v>
      </c>
      <c r="E65" s="6">
        <v>0</v>
      </c>
      <c r="F65" s="6">
        <v>0</v>
      </c>
      <c r="G65" s="21">
        <v>0</v>
      </c>
      <c r="I65" s="45">
        <v>0</v>
      </c>
      <c r="J65" s="45">
        <v>0</v>
      </c>
      <c r="K65" s="6"/>
    </row>
    <row r="66" spans="1:12">
      <c r="A66" s="15">
        <v>3612</v>
      </c>
      <c r="B66" s="159" t="s">
        <v>31</v>
      </c>
      <c r="C66" s="159"/>
      <c r="D66" s="9">
        <f t="shared" ref="D66:F66" si="17">SUM(D63:D65)</f>
        <v>632796</v>
      </c>
      <c r="E66" s="9">
        <f t="shared" si="17"/>
        <v>632796</v>
      </c>
      <c r="F66" s="9">
        <f t="shared" si="17"/>
        <v>524200</v>
      </c>
      <c r="G66" s="22">
        <f>SUM(G63:G65)</f>
        <v>630000</v>
      </c>
      <c r="I66" s="44">
        <f t="shared" ref="I66" si="18">SUM(I63:I65)</f>
        <v>524200</v>
      </c>
      <c r="J66" s="44">
        <f>SUM(J63:J65)</f>
        <v>630000</v>
      </c>
      <c r="K66" s="6"/>
    </row>
    <row r="67" spans="1:12">
      <c r="A67" s="158" t="s">
        <v>45</v>
      </c>
      <c r="B67" s="158"/>
      <c r="C67" s="158"/>
      <c r="D67" s="158"/>
      <c r="E67" s="158"/>
      <c r="F67" s="158"/>
      <c r="I67" s="42"/>
      <c r="K67" s="6"/>
    </row>
    <row r="68" spans="1:12">
      <c r="A68" s="14">
        <v>3635</v>
      </c>
      <c r="B68" s="14">
        <v>3111</v>
      </c>
      <c r="C68" s="6" t="s">
        <v>46</v>
      </c>
      <c r="D68" s="6">
        <v>442800</v>
      </c>
      <c r="E68" s="6">
        <v>0</v>
      </c>
      <c r="F68" s="6">
        <v>0</v>
      </c>
      <c r="G68" s="21"/>
      <c r="H68" s="27" t="s">
        <v>163</v>
      </c>
      <c r="I68" s="45">
        <v>0</v>
      </c>
      <c r="J68" s="45"/>
      <c r="K68" s="6"/>
    </row>
    <row r="69" spans="1:12">
      <c r="A69" s="15">
        <v>3635</v>
      </c>
      <c r="B69" s="159" t="s">
        <v>31</v>
      </c>
      <c r="C69" s="159"/>
      <c r="D69" s="9">
        <f t="shared" ref="D69:F69" si="19">D68</f>
        <v>442800</v>
      </c>
      <c r="E69" s="9">
        <f t="shared" si="19"/>
        <v>0</v>
      </c>
      <c r="F69" s="9">
        <f t="shared" si="19"/>
        <v>0</v>
      </c>
      <c r="G69" s="22">
        <f>G68</f>
        <v>0</v>
      </c>
      <c r="I69" s="44">
        <f t="shared" ref="I69" si="20">I68</f>
        <v>0</v>
      </c>
      <c r="J69" s="44">
        <f>J68</f>
        <v>0</v>
      </c>
      <c r="K69" s="6"/>
    </row>
    <row r="70" spans="1:12">
      <c r="A70" s="158" t="s">
        <v>47</v>
      </c>
      <c r="B70" s="158"/>
      <c r="C70" s="158"/>
      <c r="D70" s="158"/>
      <c r="E70" s="158"/>
      <c r="F70" s="158"/>
      <c r="I70" s="42"/>
      <c r="K70" s="6"/>
    </row>
    <row r="71" spans="1:12">
      <c r="A71" s="14">
        <v>3639</v>
      </c>
      <c r="B71" s="14">
        <v>2111</v>
      </c>
      <c r="C71" s="6" t="s">
        <v>41</v>
      </c>
      <c r="D71" s="6">
        <v>15000</v>
      </c>
      <c r="E71" s="6">
        <v>15000</v>
      </c>
      <c r="F71" s="6">
        <v>6944</v>
      </c>
      <c r="G71" s="21">
        <v>6944</v>
      </c>
      <c r="H71" s="27" t="s">
        <v>161</v>
      </c>
      <c r="I71" s="45">
        <v>6944</v>
      </c>
      <c r="J71" s="45">
        <v>6944</v>
      </c>
      <c r="K71" s="6"/>
    </row>
    <row r="72" spans="1:12" ht="26.25">
      <c r="A72" s="14">
        <v>3639</v>
      </c>
      <c r="B72" s="14">
        <v>2119</v>
      </c>
      <c r="C72" s="6" t="s">
        <v>48</v>
      </c>
      <c r="D72" s="6">
        <v>10000</v>
      </c>
      <c r="E72" s="6">
        <v>10000</v>
      </c>
      <c r="F72" s="6">
        <v>6500</v>
      </c>
      <c r="G72" s="21">
        <v>5000</v>
      </c>
      <c r="H72" s="27" t="s">
        <v>162</v>
      </c>
      <c r="I72" s="45">
        <v>6500</v>
      </c>
      <c r="J72" s="45">
        <v>5000</v>
      </c>
      <c r="K72" s="6"/>
    </row>
    <row r="73" spans="1:12">
      <c r="A73" s="14">
        <v>3639</v>
      </c>
      <c r="B73" s="14">
        <v>2132</v>
      </c>
      <c r="C73" s="6" t="s">
        <v>37</v>
      </c>
      <c r="D73" s="6">
        <v>0</v>
      </c>
      <c r="E73" s="6">
        <v>0</v>
      </c>
      <c r="F73" s="6">
        <v>0</v>
      </c>
      <c r="G73" s="21">
        <v>0</v>
      </c>
      <c r="I73" s="45">
        <v>0</v>
      </c>
      <c r="J73" s="45">
        <v>0</v>
      </c>
      <c r="K73" s="6"/>
    </row>
    <row r="74" spans="1:12" ht="30">
      <c r="A74" s="14">
        <v>3639</v>
      </c>
      <c r="B74" s="14">
        <v>3111</v>
      </c>
      <c r="C74" s="6" t="s">
        <v>46</v>
      </c>
      <c r="D74" s="6">
        <v>0</v>
      </c>
      <c r="E74" s="6">
        <v>600600</v>
      </c>
      <c r="F74" s="6">
        <v>157800</v>
      </c>
      <c r="G74" s="21">
        <v>442800</v>
      </c>
      <c r="H74" s="42" t="s">
        <v>225</v>
      </c>
      <c r="I74" s="45">
        <v>157800</v>
      </c>
      <c r="J74" s="45">
        <v>442800</v>
      </c>
      <c r="K74" s="6"/>
    </row>
    <row r="75" spans="1:12">
      <c r="A75" s="15">
        <v>3639</v>
      </c>
      <c r="B75" s="159" t="s">
        <v>31</v>
      </c>
      <c r="C75" s="159"/>
      <c r="D75" s="9">
        <f t="shared" ref="D75:F75" si="21">SUM(D71:D74)</f>
        <v>25000</v>
      </c>
      <c r="E75" s="9">
        <f t="shared" si="21"/>
        <v>625600</v>
      </c>
      <c r="F75" s="9">
        <f t="shared" si="21"/>
        <v>171244</v>
      </c>
      <c r="G75" s="22">
        <f>SUM(G71:G74)</f>
        <v>454744</v>
      </c>
      <c r="I75" s="44">
        <f t="shared" ref="I75" si="22">SUM(I71:I74)</f>
        <v>171244</v>
      </c>
      <c r="J75" s="44">
        <f>SUM(J71:J74)</f>
        <v>454744</v>
      </c>
      <c r="K75" s="19"/>
      <c r="L75" s="19"/>
    </row>
    <row r="76" spans="1:12">
      <c r="A76" s="158" t="s">
        <v>49</v>
      </c>
      <c r="B76" s="158"/>
      <c r="C76" s="158"/>
      <c r="D76" s="158"/>
      <c r="E76" s="158"/>
      <c r="F76" s="158"/>
      <c r="I76" s="42"/>
    </row>
    <row r="77" spans="1:12" ht="26.25">
      <c r="A77" s="14">
        <v>3722</v>
      </c>
      <c r="B77" s="14">
        <v>2112</v>
      </c>
      <c r="C77" s="6" t="s">
        <v>50</v>
      </c>
      <c r="D77" s="6">
        <v>10000</v>
      </c>
      <c r="E77" s="6">
        <v>10000</v>
      </c>
      <c r="F77" s="6">
        <v>3583</v>
      </c>
      <c r="G77" s="21">
        <v>3000</v>
      </c>
      <c r="H77" s="27" t="s">
        <v>164</v>
      </c>
      <c r="I77" s="45">
        <v>3583</v>
      </c>
      <c r="J77" s="45">
        <v>3000</v>
      </c>
    </row>
    <row r="78" spans="1:12">
      <c r="A78" s="15">
        <v>3722</v>
      </c>
      <c r="B78" s="159" t="s">
        <v>31</v>
      </c>
      <c r="C78" s="159"/>
      <c r="D78" s="9">
        <f t="shared" ref="D78:F78" si="23">D77</f>
        <v>10000</v>
      </c>
      <c r="E78" s="9">
        <f t="shared" si="23"/>
        <v>10000</v>
      </c>
      <c r="F78" s="9">
        <f t="shared" si="23"/>
        <v>3583</v>
      </c>
      <c r="G78" s="22">
        <f>G77</f>
        <v>3000</v>
      </c>
      <c r="I78" s="44">
        <f t="shared" ref="I78" si="24">I77</f>
        <v>3583</v>
      </c>
      <c r="J78" s="44">
        <f>J77</f>
        <v>3000</v>
      </c>
    </row>
    <row r="79" spans="1:12">
      <c r="A79" s="158" t="s">
        <v>51</v>
      </c>
      <c r="B79" s="158"/>
      <c r="C79" s="158"/>
      <c r="D79" s="158"/>
      <c r="E79" s="158"/>
      <c r="F79" s="158"/>
      <c r="I79" s="42"/>
      <c r="K79" s="20"/>
    </row>
    <row r="80" spans="1:12" s="30" customFormat="1">
      <c r="A80" s="34">
        <v>3723</v>
      </c>
      <c r="B80" s="34">
        <v>2111</v>
      </c>
      <c r="C80" s="35" t="s">
        <v>41</v>
      </c>
      <c r="D80" s="35">
        <v>150000</v>
      </c>
      <c r="E80" s="35">
        <v>150000</v>
      </c>
      <c r="F80" s="35">
        <v>107718.5</v>
      </c>
      <c r="G80" s="35">
        <v>150000</v>
      </c>
      <c r="H80" s="33" t="s">
        <v>166</v>
      </c>
      <c r="I80" s="35">
        <v>107718.5</v>
      </c>
      <c r="J80" s="35">
        <v>150000</v>
      </c>
    </row>
    <row r="81" spans="1:10">
      <c r="A81" s="15">
        <v>3723</v>
      </c>
      <c r="B81" s="159" t="s">
        <v>31</v>
      </c>
      <c r="C81" s="159"/>
      <c r="D81" s="9">
        <f t="shared" ref="D81:F81" si="25">D80</f>
        <v>150000</v>
      </c>
      <c r="E81" s="9">
        <f t="shared" si="25"/>
        <v>150000</v>
      </c>
      <c r="F81" s="9">
        <f t="shared" si="25"/>
        <v>107718.5</v>
      </c>
      <c r="G81" s="22">
        <f>G80</f>
        <v>150000</v>
      </c>
      <c r="I81" s="44">
        <f t="shared" ref="I81" si="26">I80</f>
        <v>107718.5</v>
      </c>
      <c r="J81" s="44">
        <f>J80</f>
        <v>150000</v>
      </c>
    </row>
    <row r="82" spans="1:10">
      <c r="A82" s="158" t="s">
        <v>52</v>
      </c>
      <c r="B82" s="158"/>
      <c r="C82" s="158"/>
      <c r="D82" s="158"/>
      <c r="E82" s="158"/>
      <c r="F82" s="158"/>
      <c r="I82" s="42"/>
    </row>
    <row r="83" spans="1:10">
      <c r="A83" s="14">
        <v>3726</v>
      </c>
      <c r="B83" s="14">
        <v>2111</v>
      </c>
      <c r="C83" s="6" t="s">
        <v>41</v>
      </c>
      <c r="D83" s="6">
        <v>80000</v>
      </c>
      <c r="E83" s="6">
        <v>82000</v>
      </c>
      <c r="F83" s="6">
        <v>83200</v>
      </c>
      <c r="G83" s="21">
        <v>83200</v>
      </c>
      <c r="H83" s="27" t="s">
        <v>165</v>
      </c>
      <c r="I83" s="45">
        <v>83200</v>
      </c>
      <c r="J83" s="45">
        <v>83200</v>
      </c>
    </row>
    <row r="84" spans="1:10">
      <c r="A84" s="14">
        <v>3726</v>
      </c>
      <c r="B84" s="14">
        <v>2324</v>
      </c>
      <c r="C84" s="6" t="s">
        <v>53</v>
      </c>
      <c r="D84" s="6">
        <v>0</v>
      </c>
      <c r="E84" s="6">
        <v>0</v>
      </c>
      <c r="F84" s="6">
        <v>0</v>
      </c>
      <c r="G84" s="21">
        <v>0</v>
      </c>
      <c r="I84" s="45">
        <v>0</v>
      </c>
      <c r="J84" s="45">
        <v>0</v>
      </c>
    </row>
    <row r="85" spans="1:10">
      <c r="A85" s="15">
        <v>3726</v>
      </c>
      <c r="B85" s="159" t="s">
        <v>31</v>
      </c>
      <c r="C85" s="159"/>
      <c r="D85" s="9">
        <f t="shared" ref="D85:F85" si="27">SUM(D83:D84)</f>
        <v>80000</v>
      </c>
      <c r="E85" s="9">
        <f t="shared" si="27"/>
        <v>82000</v>
      </c>
      <c r="F85" s="9">
        <f t="shared" si="27"/>
        <v>83200</v>
      </c>
      <c r="G85" s="22">
        <f>SUM(G83:G84)</f>
        <v>83200</v>
      </c>
      <c r="I85" s="44">
        <f t="shared" ref="I85" si="28">SUM(I83:I84)</f>
        <v>83200</v>
      </c>
      <c r="J85" s="44">
        <f>SUM(J83:J84)</f>
        <v>83200</v>
      </c>
    </row>
    <row r="86" spans="1:10">
      <c r="A86" s="158" t="s">
        <v>54</v>
      </c>
      <c r="B86" s="158"/>
      <c r="C86" s="158"/>
      <c r="D86" s="158"/>
      <c r="E86" s="158"/>
      <c r="F86" s="158"/>
      <c r="I86" s="42"/>
    </row>
    <row r="87" spans="1:10">
      <c r="A87" s="14">
        <v>3745</v>
      </c>
      <c r="B87" s="14">
        <v>2322</v>
      </c>
      <c r="C87" s="6" t="s">
        <v>55</v>
      </c>
      <c r="D87" s="6">
        <v>0</v>
      </c>
      <c r="E87" s="6">
        <v>151025</v>
      </c>
      <c r="F87" s="6">
        <v>151025</v>
      </c>
      <c r="G87" s="21">
        <v>0</v>
      </c>
      <c r="H87" s="27" t="s">
        <v>167</v>
      </c>
      <c r="I87" s="45">
        <v>151025</v>
      </c>
      <c r="J87" s="45">
        <v>0</v>
      </c>
    </row>
    <row r="88" spans="1:10">
      <c r="A88" s="15">
        <v>3745</v>
      </c>
      <c r="B88" s="159" t="s">
        <v>31</v>
      </c>
      <c r="C88" s="159"/>
      <c r="D88" s="9">
        <f t="shared" ref="D88:F88" si="29">D87</f>
        <v>0</v>
      </c>
      <c r="E88" s="9">
        <f t="shared" si="29"/>
        <v>151025</v>
      </c>
      <c r="F88" s="9">
        <f t="shared" si="29"/>
        <v>151025</v>
      </c>
      <c r="G88" s="22">
        <f>G87</f>
        <v>0</v>
      </c>
      <c r="I88" s="44">
        <f t="shared" ref="I88" si="30">I87</f>
        <v>151025</v>
      </c>
      <c r="J88" s="44">
        <f>J87</f>
        <v>0</v>
      </c>
    </row>
    <row r="89" spans="1:10">
      <c r="A89" s="158" t="s">
        <v>56</v>
      </c>
      <c r="B89" s="158"/>
      <c r="C89" s="158"/>
      <c r="D89" s="158"/>
      <c r="E89" s="158"/>
      <c r="F89" s="158"/>
      <c r="I89" s="42"/>
    </row>
    <row r="90" spans="1:10">
      <c r="A90" s="14">
        <v>5512</v>
      </c>
      <c r="B90" s="14">
        <v>2324</v>
      </c>
      <c r="C90" s="6" t="s">
        <v>53</v>
      </c>
      <c r="D90" s="6">
        <v>0</v>
      </c>
      <c r="E90" s="6">
        <v>0</v>
      </c>
      <c r="F90" s="6">
        <v>0</v>
      </c>
      <c r="G90" s="21">
        <v>0</v>
      </c>
      <c r="I90" s="45">
        <v>0</v>
      </c>
      <c r="J90" s="45">
        <v>0</v>
      </c>
    </row>
    <row r="91" spans="1:10">
      <c r="A91" s="15">
        <v>5512</v>
      </c>
      <c r="B91" s="159" t="s">
        <v>31</v>
      </c>
      <c r="C91" s="159"/>
      <c r="D91" s="9">
        <f t="shared" ref="D91:F91" si="31">D90</f>
        <v>0</v>
      </c>
      <c r="E91" s="9">
        <f t="shared" si="31"/>
        <v>0</v>
      </c>
      <c r="F91" s="9">
        <f t="shared" si="31"/>
        <v>0</v>
      </c>
      <c r="G91" s="22">
        <f>G90</f>
        <v>0</v>
      </c>
      <c r="I91" s="44">
        <f t="shared" ref="I91" si="32">I90</f>
        <v>0</v>
      </c>
      <c r="J91" s="44">
        <f>J90</f>
        <v>0</v>
      </c>
    </row>
    <row r="92" spans="1:10">
      <c r="A92" s="158" t="s">
        <v>57</v>
      </c>
      <c r="B92" s="158"/>
      <c r="C92" s="158"/>
      <c r="D92" s="158"/>
      <c r="E92" s="158"/>
      <c r="F92" s="158"/>
      <c r="I92" s="42"/>
    </row>
    <row r="93" spans="1:10">
      <c r="A93" s="14">
        <v>6171</v>
      </c>
      <c r="B93" s="14">
        <v>2111</v>
      </c>
      <c r="C93" s="6" t="s">
        <v>41</v>
      </c>
      <c r="D93" s="6">
        <v>2000</v>
      </c>
      <c r="E93" s="6">
        <v>2000</v>
      </c>
      <c r="F93" s="38">
        <v>2301</v>
      </c>
      <c r="G93" s="21">
        <v>2500</v>
      </c>
      <c r="H93" s="27" t="s">
        <v>168</v>
      </c>
      <c r="I93" s="40">
        <v>2301</v>
      </c>
      <c r="J93" s="45">
        <v>2500</v>
      </c>
    </row>
    <row r="94" spans="1:10" ht="26.25">
      <c r="A94" s="14">
        <v>6171</v>
      </c>
      <c r="B94" s="14">
        <v>2112</v>
      </c>
      <c r="C94" s="6" t="s">
        <v>50</v>
      </c>
      <c r="D94" s="6">
        <v>5000</v>
      </c>
      <c r="E94" s="6">
        <v>20000</v>
      </c>
      <c r="F94" s="38">
        <v>19605</v>
      </c>
      <c r="G94" s="21">
        <v>25000</v>
      </c>
      <c r="H94" s="27" t="s">
        <v>169</v>
      </c>
      <c r="I94" s="40">
        <v>19605</v>
      </c>
      <c r="J94" s="45">
        <v>25000</v>
      </c>
    </row>
    <row r="95" spans="1:10" ht="26.25">
      <c r="A95" s="14">
        <v>6171</v>
      </c>
      <c r="B95" s="14">
        <v>2119</v>
      </c>
      <c r="C95" s="6" t="s">
        <v>48</v>
      </c>
      <c r="D95" s="6">
        <v>0</v>
      </c>
      <c r="E95" s="6">
        <v>0</v>
      </c>
      <c r="F95" s="6">
        <v>0</v>
      </c>
      <c r="G95" s="21">
        <v>0</v>
      </c>
      <c r="I95" s="45">
        <v>0</v>
      </c>
      <c r="J95" s="45">
        <v>0</v>
      </c>
    </row>
    <row r="96" spans="1:10">
      <c r="A96" s="14">
        <v>6171</v>
      </c>
      <c r="B96" s="14">
        <v>2131</v>
      </c>
      <c r="C96" s="6" t="s">
        <v>58</v>
      </c>
      <c r="D96" s="6">
        <v>0</v>
      </c>
      <c r="E96" s="6">
        <v>0</v>
      </c>
      <c r="F96" s="6">
        <v>0</v>
      </c>
      <c r="G96" s="21">
        <v>0</v>
      </c>
      <c r="I96" s="45">
        <v>0</v>
      </c>
      <c r="J96" s="45">
        <v>0</v>
      </c>
    </row>
    <row r="97" spans="1:10">
      <c r="A97" s="14">
        <v>6171</v>
      </c>
      <c r="B97" s="14">
        <v>2132</v>
      </c>
      <c r="C97" s="6" t="s">
        <v>37</v>
      </c>
      <c r="D97" s="6">
        <v>20000</v>
      </c>
      <c r="E97" s="6">
        <v>20000</v>
      </c>
      <c r="F97" s="6">
        <v>12450</v>
      </c>
      <c r="G97" s="21">
        <f>4*4150</f>
        <v>16600</v>
      </c>
      <c r="H97" s="42" t="s">
        <v>226</v>
      </c>
      <c r="I97" s="45">
        <v>12450</v>
      </c>
      <c r="J97" s="45">
        <f>4*4150</f>
        <v>16600</v>
      </c>
    </row>
    <row r="98" spans="1:10">
      <c r="A98" s="14">
        <v>6171</v>
      </c>
      <c r="B98" s="14">
        <v>2139</v>
      </c>
      <c r="C98" s="6" t="s">
        <v>33</v>
      </c>
      <c r="D98" s="6">
        <v>0</v>
      </c>
      <c r="E98" s="6">
        <v>0</v>
      </c>
      <c r="F98" s="6">
        <v>0</v>
      </c>
      <c r="G98" s="21">
        <v>0</v>
      </c>
      <c r="I98" s="45">
        <v>0</v>
      </c>
      <c r="J98" s="45">
        <v>0</v>
      </c>
    </row>
    <row r="99" spans="1:10">
      <c r="A99" s="14">
        <v>6171</v>
      </c>
      <c r="B99" s="14">
        <v>2141</v>
      </c>
      <c r="C99" s="6" t="s">
        <v>59</v>
      </c>
      <c r="D99" s="6">
        <v>1000</v>
      </c>
      <c r="E99" s="6">
        <v>1000</v>
      </c>
      <c r="F99" s="6">
        <v>9</v>
      </c>
      <c r="G99" s="21">
        <v>10</v>
      </c>
      <c r="I99" s="45">
        <v>9</v>
      </c>
      <c r="J99" s="45">
        <v>10</v>
      </c>
    </row>
    <row r="100" spans="1:10">
      <c r="A100" s="14">
        <v>6171</v>
      </c>
      <c r="B100" s="14">
        <v>2321</v>
      </c>
      <c r="C100" s="6" t="s">
        <v>60</v>
      </c>
      <c r="D100" s="6">
        <v>1304380</v>
      </c>
      <c r="E100" s="6">
        <v>1304380</v>
      </c>
      <c r="F100" s="6">
        <v>1303380</v>
      </c>
      <c r="G100" s="21">
        <f>979380+220000</f>
        <v>1199380</v>
      </c>
      <c r="H100" s="27" t="s">
        <v>170</v>
      </c>
      <c r="I100" s="45">
        <v>1303380</v>
      </c>
      <c r="J100" s="45">
        <f>979380+220000</f>
        <v>1199380</v>
      </c>
    </row>
    <row r="101" spans="1:10">
      <c r="A101" s="14">
        <v>6171</v>
      </c>
      <c r="B101" s="14">
        <v>2329</v>
      </c>
      <c r="C101" s="6" t="s">
        <v>39</v>
      </c>
      <c r="D101" s="6">
        <v>5000</v>
      </c>
      <c r="E101" s="6">
        <v>5000</v>
      </c>
      <c r="F101" s="6">
        <v>3000</v>
      </c>
      <c r="G101" s="21">
        <v>3000</v>
      </c>
      <c r="H101" s="27" t="s">
        <v>171</v>
      </c>
      <c r="I101" s="45">
        <v>3000</v>
      </c>
      <c r="J101" s="45">
        <v>3000</v>
      </c>
    </row>
    <row r="102" spans="1:10">
      <c r="A102" s="15">
        <v>6171</v>
      </c>
      <c r="B102" s="159" t="s">
        <v>31</v>
      </c>
      <c r="C102" s="159"/>
      <c r="D102" s="9">
        <f t="shared" ref="D102:F102" si="33">SUM(D93:D101)</f>
        <v>1337380</v>
      </c>
      <c r="E102" s="9">
        <f t="shared" si="33"/>
        <v>1352380</v>
      </c>
      <c r="F102" s="9">
        <f t="shared" si="33"/>
        <v>1340745</v>
      </c>
      <c r="G102" s="22">
        <f>SUM(G93:G101)</f>
        <v>1246490</v>
      </c>
      <c r="I102" s="44">
        <f t="shared" ref="I102" si="34">SUM(I93:I101)</f>
        <v>1340745</v>
      </c>
      <c r="J102" s="44">
        <f>SUM(J93:J101)</f>
        <v>1246490</v>
      </c>
    </row>
    <row r="103" spans="1:10">
      <c r="A103" s="158" t="s">
        <v>61</v>
      </c>
      <c r="B103" s="158"/>
      <c r="C103" s="158"/>
      <c r="D103" s="158"/>
      <c r="E103" s="158"/>
      <c r="F103" s="158"/>
      <c r="I103" s="42"/>
    </row>
    <row r="104" spans="1:10">
      <c r="A104" s="14">
        <v>6310</v>
      </c>
      <c r="B104" s="14">
        <v>2324</v>
      </c>
      <c r="C104" s="6" t="s">
        <v>53</v>
      </c>
      <c r="D104" s="6">
        <v>0</v>
      </c>
      <c r="E104" s="6">
        <v>0</v>
      </c>
      <c r="F104" s="6">
        <v>0</v>
      </c>
      <c r="G104" s="21">
        <v>0</v>
      </c>
      <c r="I104" s="45">
        <v>0</v>
      </c>
      <c r="J104" s="45">
        <v>0</v>
      </c>
    </row>
    <row r="105" spans="1:10">
      <c r="A105" s="15">
        <v>6310</v>
      </c>
      <c r="B105" s="159" t="s">
        <v>31</v>
      </c>
      <c r="C105" s="159"/>
      <c r="D105" s="9">
        <f t="shared" ref="D105:F105" si="35">D104</f>
        <v>0</v>
      </c>
      <c r="E105" s="9">
        <f t="shared" si="35"/>
        <v>0</v>
      </c>
      <c r="F105" s="9">
        <f t="shared" si="35"/>
        <v>0</v>
      </c>
      <c r="G105" s="22">
        <f>G104</f>
        <v>0</v>
      </c>
      <c r="I105" s="44">
        <f t="shared" ref="I105" si="36">I104</f>
        <v>0</v>
      </c>
      <c r="J105" s="44">
        <f>J104</f>
        <v>0</v>
      </c>
    </row>
    <row r="106" spans="1:10">
      <c r="A106" s="158" t="s">
        <v>62</v>
      </c>
      <c r="B106" s="158"/>
      <c r="C106" s="158"/>
      <c r="D106" s="158"/>
      <c r="E106" s="158"/>
      <c r="F106" s="158"/>
      <c r="I106" s="42"/>
    </row>
    <row r="107" spans="1:10">
      <c r="A107" s="14">
        <v>6330</v>
      </c>
      <c r="B107" s="14">
        <v>4132</v>
      </c>
      <c r="C107" s="6" t="s">
        <v>63</v>
      </c>
      <c r="D107" s="6">
        <v>0</v>
      </c>
      <c r="E107" s="6">
        <v>0</v>
      </c>
      <c r="F107" s="6">
        <v>17540</v>
      </c>
      <c r="G107" s="21">
        <v>0</v>
      </c>
      <c r="I107" s="45">
        <v>17540</v>
      </c>
      <c r="J107" s="45">
        <v>0</v>
      </c>
    </row>
    <row r="108" spans="1:10">
      <c r="A108" s="15">
        <v>6330</v>
      </c>
      <c r="B108" s="159" t="s">
        <v>31</v>
      </c>
      <c r="C108" s="159"/>
      <c r="D108" s="9">
        <f t="shared" ref="D108:F108" si="37">D107</f>
        <v>0</v>
      </c>
      <c r="E108" s="9">
        <f t="shared" si="37"/>
        <v>0</v>
      </c>
      <c r="F108" s="9">
        <f t="shared" si="37"/>
        <v>17540</v>
      </c>
      <c r="G108" s="22">
        <f>G107</f>
        <v>0</v>
      </c>
      <c r="I108" s="44">
        <f t="shared" ref="I108" si="38">I107</f>
        <v>17540</v>
      </c>
      <c r="J108" s="44">
        <f>J107</f>
        <v>0</v>
      </c>
    </row>
    <row r="109" spans="1:10">
      <c r="A109" s="158" t="s">
        <v>64</v>
      </c>
      <c r="B109" s="158"/>
      <c r="C109" s="158"/>
      <c r="D109" s="158"/>
      <c r="E109" s="158"/>
      <c r="F109" s="158"/>
      <c r="I109" s="42"/>
    </row>
    <row r="110" spans="1:10">
      <c r="A110" s="14">
        <v>6409</v>
      </c>
      <c r="B110" s="14">
        <v>2111</v>
      </c>
      <c r="C110" s="6" t="s">
        <v>41</v>
      </c>
      <c r="D110" s="6">
        <v>0</v>
      </c>
      <c r="E110" s="6">
        <v>0</v>
      </c>
      <c r="F110" s="6">
        <v>0</v>
      </c>
      <c r="G110" s="21">
        <v>0</v>
      </c>
      <c r="I110" s="45">
        <v>0</v>
      </c>
      <c r="J110" s="45">
        <v>0</v>
      </c>
    </row>
    <row r="111" spans="1:10" ht="26.25">
      <c r="A111" s="14">
        <v>6409</v>
      </c>
      <c r="B111" s="14">
        <v>5909</v>
      </c>
      <c r="C111" s="6" t="s">
        <v>65</v>
      </c>
      <c r="D111" s="6">
        <v>0</v>
      </c>
      <c r="E111" s="6">
        <v>0</v>
      </c>
      <c r="F111" s="6">
        <v>0</v>
      </c>
      <c r="G111" s="21">
        <v>0</v>
      </c>
      <c r="I111" s="45">
        <v>0</v>
      </c>
      <c r="J111" s="45">
        <v>0</v>
      </c>
    </row>
    <row r="112" spans="1:10">
      <c r="A112" s="15">
        <v>6409</v>
      </c>
      <c r="B112" s="159" t="s">
        <v>31</v>
      </c>
      <c r="C112" s="159"/>
      <c r="D112" s="9">
        <f t="shared" ref="D112:F112" si="39">SUM(D110:D111)</f>
        <v>0</v>
      </c>
      <c r="E112" s="9">
        <f t="shared" si="39"/>
        <v>0</v>
      </c>
      <c r="F112" s="9">
        <f t="shared" si="39"/>
        <v>0</v>
      </c>
      <c r="G112" s="22">
        <f>SUM(G110:G111)</f>
        <v>0</v>
      </c>
      <c r="I112" s="44">
        <f t="shared" ref="I112" si="40">SUM(I110:I111)</f>
        <v>0</v>
      </c>
      <c r="J112" s="44">
        <f>SUM(J110:J111)</f>
        <v>0</v>
      </c>
    </row>
    <row r="113" spans="1:10">
      <c r="A113" s="158" t="s">
        <v>66</v>
      </c>
      <c r="B113" s="158"/>
      <c r="C113" s="158"/>
      <c r="D113" s="9">
        <f t="shared" ref="D113:F113" si="41">D112+D108+D102+D88+D85+D81+D78+D75+D66+D61+D56+D50+D47+D44+D41+D38+D35+D91+D69+D53</f>
        <v>14935796</v>
      </c>
      <c r="E113" s="9">
        <f t="shared" si="41"/>
        <v>23335390.100000001</v>
      </c>
      <c r="F113" s="9">
        <f t="shared" si="41"/>
        <v>22134786.799999997</v>
      </c>
      <c r="G113" s="22">
        <f>G112+G108+G102+G88+G85+G81+G78+G75+G66+G61+G56+G50+G47+G44+G41+G38+G35+G91+G69+G53</f>
        <v>16959334</v>
      </c>
      <c r="I113" s="44">
        <f t="shared" ref="I113" si="42">I112+I108+I102+I88+I85+I81+I78+I75+I66+I61+I56+I50+I47+I44+I41+I38+I35+I91+I69+I53</f>
        <v>22134786.799999997</v>
      </c>
      <c r="J113" s="44">
        <f>J112+J108+J102+J88+J85+J81+J78+J75+J66+J61+J56+J50+J47+J44+J41+J38+J35+J91+J69+J53</f>
        <v>16959334</v>
      </c>
    </row>
    <row r="115" spans="1:10" ht="23.25">
      <c r="A115" s="13" t="s">
        <v>67</v>
      </c>
    </row>
    <row r="116" spans="1:10">
      <c r="D116" s="166" t="s">
        <v>142</v>
      </c>
      <c r="E116" s="166"/>
      <c r="F116" s="166"/>
      <c r="G116" s="25">
        <v>2017</v>
      </c>
      <c r="I116" s="42"/>
      <c r="J116" s="25">
        <v>2017</v>
      </c>
    </row>
    <row r="117" spans="1:10" ht="26.25">
      <c r="A117" s="16" t="s">
        <v>3</v>
      </c>
      <c r="B117" s="16" t="s">
        <v>4</v>
      </c>
      <c r="C117" s="2" t="s">
        <v>5</v>
      </c>
      <c r="D117" s="21" t="s">
        <v>143</v>
      </c>
      <c r="E117" s="21" t="s">
        <v>144</v>
      </c>
      <c r="F117" s="21" t="s">
        <v>172</v>
      </c>
      <c r="G117" s="21" t="s">
        <v>145</v>
      </c>
      <c r="I117" s="45" t="s">
        <v>172</v>
      </c>
      <c r="J117" s="45" t="s">
        <v>145</v>
      </c>
    </row>
    <row r="118" spans="1:10">
      <c r="A118" s="16" t="s">
        <v>6</v>
      </c>
      <c r="B118" s="16" t="s">
        <v>7</v>
      </c>
      <c r="C118" s="1"/>
      <c r="D118" s="2">
        <v>1</v>
      </c>
      <c r="E118" s="2">
        <v>2</v>
      </c>
      <c r="F118" s="2">
        <v>3</v>
      </c>
      <c r="G118" s="14"/>
      <c r="I118" s="47">
        <v>3</v>
      </c>
      <c r="J118" s="14"/>
    </row>
    <row r="119" spans="1:10">
      <c r="A119" s="162" t="s">
        <v>68</v>
      </c>
      <c r="B119" s="162"/>
      <c r="C119" s="162"/>
      <c r="D119" s="162"/>
      <c r="E119" s="162"/>
      <c r="F119" s="162"/>
      <c r="I119" s="42"/>
    </row>
    <row r="120" spans="1:10">
      <c r="A120" s="16">
        <v>2212</v>
      </c>
      <c r="B120" s="16">
        <v>5137</v>
      </c>
      <c r="C120" s="2" t="s">
        <v>69</v>
      </c>
      <c r="D120" s="3">
        <v>10000</v>
      </c>
      <c r="E120" s="3">
        <v>10000</v>
      </c>
      <c r="F120" s="2">
        <v>0</v>
      </c>
      <c r="G120" s="21">
        <v>10000</v>
      </c>
      <c r="H120" s="27" t="s">
        <v>128</v>
      </c>
      <c r="I120" s="47">
        <v>0</v>
      </c>
      <c r="J120" s="45">
        <v>10000</v>
      </c>
    </row>
    <row r="121" spans="1:10" ht="30">
      <c r="A121" s="16">
        <v>2212</v>
      </c>
      <c r="B121" s="16">
        <v>5169</v>
      </c>
      <c r="C121" s="2" t="s">
        <v>70</v>
      </c>
      <c r="D121" s="3">
        <v>235000</v>
      </c>
      <c r="E121" s="3">
        <v>235000</v>
      </c>
      <c r="F121" s="3">
        <v>28869.18</v>
      </c>
      <c r="G121" s="21">
        <f>251680+500000</f>
        <v>751680</v>
      </c>
      <c r="H121" s="27" t="s">
        <v>173</v>
      </c>
      <c r="I121" s="40">
        <v>28869.18</v>
      </c>
      <c r="J121" s="45">
        <f>251680+500000</f>
        <v>751680</v>
      </c>
    </row>
    <row r="122" spans="1:10" ht="30">
      <c r="A122" s="16">
        <v>2212</v>
      </c>
      <c r="B122" s="16">
        <v>5171</v>
      </c>
      <c r="C122" s="2" t="s">
        <v>71</v>
      </c>
      <c r="D122" s="3">
        <v>800000</v>
      </c>
      <c r="E122" s="3">
        <v>300000</v>
      </c>
      <c r="F122" s="38">
        <v>151186.25</v>
      </c>
      <c r="G122" s="21">
        <v>200000</v>
      </c>
      <c r="H122" s="42" t="s">
        <v>227</v>
      </c>
      <c r="I122" s="40">
        <v>151186.25</v>
      </c>
      <c r="J122" s="45">
        <v>200000</v>
      </c>
    </row>
    <row r="123" spans="1:10" s="30" customFormat="1">
      <c r="A123" s="31">
        <v>2212</v>
      </c>
      <c r="B123" s="31">
        <v>6121</v>
      </c>
      <c r="C123" s="29" t="s">
        <v>72</v>
      </c>
      <c r="D123" s="29">
        <v>0</v>
      </c>
      <c r="E123" s="29">
        <v>0</v>
      </c>
      <c r="F123" s="29">
        <v>0</v>
      </c>
      <c r="G123" s="35">
        <v>2500000</v>
      </c>
      <c r="H123" s="33" t="s">
        <v>203</v>
      </c>
      <c r="I123" s="29">
        <v>0</v>
      </c>
      <c r="J123" s="35">
        <v>2500000</v>
      </c>
    </row>
    <row r="124" spans="1:10" ht="26.25">
      <c r="A124" s="16">
        <v>2212</v>
      </c>
      <c r="B124" s="16">
        <v>6129</v>
      </c>
      <c r="C124" s="2" t="s">
        <v>73</v>
      </c>
      <c r="D124" s="3">
        <v>20000</v>
      </c>
      <c r="E124" s="3">
        <v>20000</v>
      </c>
      <c r="F124" s="2">
        <v>0</v>
      </c>
      <c r="G124" s="21">
        <v>0</v>
      </c>
      <c r="I124" s="47">
        <v>0</v>
      </c>
      <c r="J124" s="45">
        <v>0</v>
      </c>
    </row>
    <row r="125" spans="1:10">
      <c r="A125" s="17">
        <v>2212</v>
      </c>
      <c r="B125" s="161" t="s">
        <v>31</v>
      </c>
      <c r="C125" s="161"/>
      <c r="D125" s="5">
        <f t="shared" ref="D125:F125" si="43">SUM(D120:D124)</f>
        <v>1065000</v>
      </c>
      <c r="E125" s="5">
        <f t="shared" si="43"/>
        <v>565000</v>
      </c>
      <c r="F125" s="5">
        <f t="shared" si="43"/>
        <v>180055.43</v>
      </c>
      <c r="G125" s="22">
        <f>SUM(G120:G124)</f>
        <v>3461680</v>
      </c>
      <c r="I125" s="39">
        <f t="shared" ref="I125" si="44">SUM(I120:I124)</f>
        <v>180055.43</v>
      </c>
      <c r="J125" s="44">
        <f>SUM(J120:J124)</f>
        <v>3461680</v>
      </c>
    </row>
    <row r="126" spans="1:10">
      <c r="A126" s="162" t="s">
        <v>74</v>
      </c>
      <c r="B126" s="162"/>
      <c r="C126" s="162"/>
      <c r="D126" s="162"/>
      <c r="E126" s="162"/>
      <c r="F126" s="162"/>
      <c r="I126" s="42"/>
    </row>
    <row r="127" spans="1:10">
      <c r="A127" s="16">
        <v>2219</v>
      </c>
      <c r="B127" s="16">
        <v>5163</v>
      </c>
      <c r="C127" s="2" t="s">
        <v>75</v>
      </c>
      <c r="D127" s="2">
        <v>0</v>
      </c>
      <c r="E127" s="2">
        <v>0</v>
      </c>
      <c r="F127" s="2">
        <v>0</v>
      </c>
      <c r="G127" s="21">
        <v>0</v>
      </c>
      <c r="I127" s="47">
        <v>0</v>
      </c>
      <c r="J127" s="45">
        <v>0</v>
      </c>
    </row>
    <row r="128" spans="1:10" ht="30">
      <c r="A128" s="16">
        <v>2219</v>
      </c>
      <c r="B128" s="16">
        <v>5169</v>
      </c>
      <c r="C128" s="2" t="s">
        <v>70</v>
      </c>
      <c r="D128" s="3">
        <v>200000</v>
      </c>
      <c r="E128" s="3">
        <v>200000</v>
      </c>
      <c r="F128" s="3">
        <v>4655</v>
      </c>
      <c r="G128" s="21">
        <f>280000+150000</f>
        <v>430000</v>
      </c>
      <c r="H128" s="42" t="s">
        <v>229</v>
      </c>
      <c r="I128" s="40">
        <v>4655</v>
      </c>
      <c r="J128" s="45">
        <f>280000+150000</f>
        <v>430000</v>
      </c>
    </row>
    <row r="129" spans="1:10">
      <c r="A129" s="16">
        <v>2219</v>
      </c>
      <c r="B129" s="16">
        <v>5171</v>
      </c>
      <c r="C129" s="2" t="s">
        <v>71</v>
      </c>
      <c r="D129" s="3">
        <v>200000</v>
      </c>
      <c r="E129" s="3">
        <v>200000</v>
      </c>
      <c r="F129" s="3">
        <v>64200</v>
      </c>
      <c r="G129" s="21">
        <v>70000</v>
      </c>
      <c r="H129" s="42" t="s">
        <v>228</v>
      </c>
      <c r="I129" s="40">
        <v>64200</v>
      </c>
      <c r="J129" s="45">
        <v>70000</v>
      </c>
    </row>
    <row r="130" spans="1:10">
      <c r="A130" s="16">
        <v>2219</v>
      </c>
      <c r="B130" s="16">
        <v>6121</v>
      </c>
      <c r="C130" s="2" t="s">
        <v>72</v>
      </c>
      <c r="D130" s="3">
        <v>1000000</v>
      </c>
      <c r="E130" s="3">
        <v>200000</v>
      </c>
      <c r="F130" s="3">
        <v>72382</v>
      </c>
      <c r="G130" s="21">
        <f>1000000+1000000</f>
        <v>2000000</v>
      </c>
      <c r="H130" s="42" t="s">
        <v>230</v>
      </c>
      <c r="I130" s="40">
        <v>72382</v>
      </c>
      <c r="J130" s="45">
        <f>1000000+1000000</f>
        <v>2000000</v>
      </c>
    </row>
    <row r="131" spans="1:10">
      <c r="A131" s="17">
        <v>2219</v>
      </c>
      <c r="B131" s="161" t="s">
        <v>31</v>
      </c>
      <c r="C131" s="161"/>
      <c r="D131" s="5">
        <f t="shared" ref="D131:F131" si="45">SUM(D127:D130)</f>
        <v>1400000</v>
      </c>
      <c r="E131" s="5">
        <f t="shared" si="45"/>
        <v>600000</v>
      </c>
      <c r="F131" s="5">
        <f t="shared" si="45"/>
        <v>141237</v>
      </c>
      <c r="G131" s="22">
        <f>SUM(G127:G130)</f>
        <v>2500000</v>
      </c>
      <c r="I131" s="39">
        <f t="shared" ref="I131" si="46">SUM(I127:I130)</f>
        <v>141237</v>
      </c>
      <c r="J131" s="44">
        <f>SUM(J127:J130)</f>
        <v>2500000</v>
      </c>
    </row>
    <row r="132" spans="1:10">
      <c r="A132" s="162" t="s">
        <v>34</v>
      </c>
      <c r="B132" s="162"/>
      <c r="C132" s="162"/>
      <c r="D132" s="162"/>
      <c r="E132" s="162"/>
      <c r="F132" s="162"/>
      <c r="I132" s="42"/>
    </row>
    <row r="133" spans="1:10">
      <c r="A133" s="16">
        <v>2310</v>
      </c>
      <c r="B133" s="16">
        <v>5137</v>
      </c>
      <c r="C133" s="2" t="s">
        <v>69</v>
      </c>
      <c r="D133" s="2">
        <v>0</v>
      </c>
      <c r="E133" s="2">
        <v>0</v>
      </c>
      <c r="F133" s="2">
        <v>0</v>
      </c>
      <c r="G133" s="21">
        <v>0</v>
      </c>
      <c r="I133" s="47">
        <v>0</v>
      </c>
      <c r="J133" s="45">
        <v>0</v>
      </c>
    </row>
    <row r="134" spans="1:10">
      <c r="A134" s="16">
        <v>2310</v>
      </c>
      <c r="B134" s="16">
        <v>5169</v>
      </c>
      <c r="C134" s="2" t="s">
        <v>70</v>
      </c>
      <c r="D134" s="3">
        <v>100000</v>
      </c>
      <c r="E134" s="3">
        <v>100000</v>
      </c>
      <c r="F134" s="3">
        <v>2875</v>
      </c>
      <c r="G134" s="21">
        <v>10000</v>
      </c>
      <c r="H134" s="27" t="s">
        <v>174</v>
      </c>
      <c r="I134" s="40">
        <v>2875</v>
      </c>
      <c r="J134" s="45">
        <v>10000</v>
      </c>
    </row>
    <row r="135" spans="1:10">
      <c r="A135" s="16">
        <v>2310</v>
      </c>
      <c r="B135" s="16">
        <v>6121</v>
      </c>
      <c r="C135" s="2" t="s">
        <v>72</v>
      </c>
      <c r="D135" s="2">
        <v>0</v>
      </c>
      <c r="E135" s="2">
        <v>0</v>
      </c>
      <c r="F135" s="2">
        <v>0</v>
      </c>
      <c r="G135" s="21">
        <v>0</v>
      </c>
      <c r="I135" s="47">
        <v>0</v>
      </c>
      <c r="J135" s="45">
        <v>0</v>
      </c>
    </row>
    <row r="136" spans="1:10">
      <c r="A136" s="17">
        <v>2310</v>
      </c>
      <c r="B136" s="161" t="s">
        <v>31</v>
      </c>
      <c r="C136" s="161"/>
      <c r="D136" s="5">
        <f t="shared" ref="D136:F136" si="47">SUM(D133:D135)</f>
        <v>100000</v>
      </c>
      <c r="E136" s="5">
        <f t="shared" si="47"/>
        <v>100000</v>
      </c>
      <c r="F136" s="5">
        <f t="shared" si="47"/>
        <v>2875</v>
      </c>
      <c r="G136" s="22">
        <f>SUM(G133:G135)</f>
        <v>10000</v>
      </c>
      <c r="I136" s="39">
        <f t="shared" ref="I136" si="48">SUM(I133:I135)</f>
        <v>2875</v>
      </c>
      <c r="J136" s="44">
        <f>SUM(J133:J135)</f>
        <v>10000</v>
      </c>
    </row>
    <row r="137" spans="1:10">
      <c r="A137" s="162" t="s">
        <v>35</v>
      </c>
      <c r="B137" s="162"/>
      <c r="C137" s="162"/>
      <c r="D137" s="162"/>
      <c r="E137" s="162"/>
      <c r="F137" s="162"/>
      <c r="I137" s="42"/>
    </row>
    <row r="138" spans="1:10">
      <c r="A138" s="16">
        <v>2321</v>
      </c>
      <c r="B138" s="16">
        <v>5137</v>
      </c>
      <c r="C138" s="2" t="s">
        <v>69</v>
      </c>
      <c r="D138" s="3">
        <v>10000</v>
      </c>
      <c r="E138" s="3">
        <v>10000</v>
      </c>
      <c r="F138" s="2">
        <v>0</v>
      </c>
      <c r="G138" s="21">
        <v>0</v>
      </c>
      <c r="I138" s="47">
        <v>0</v>
      </c>
      <c r="J138" s="45">
        <v>0</v>
      </c>
    </row>
    <row r="139" spans="1:10">
      <c r="A139" s="16">
        <v>2321</v>
      </c>
      <c r="B139" s="16">
        <v>5153</v>
      </c>
      <c r="C139" s="2" t="s">
        <v>76</v>
      </c>
      <c r="D139" s="2">
        <v>0</v>
      </c>
      <c r="E139" s="2">
        <v>0</v>
      </c>
      <c r="F139" s="2">
        <v>0</v>
      </c>
      <c r="G139" s="21">
        <v>0</v>
      </c>
      <c r="I139" s="47">
        <v>0</v>
      </c>
      <c r="J139" s="45">
        <v>0</v>
      </c>
    </row>
    <row r="140" spans="1:10" s="30" customFormat="1">
      <c r="A140" s="31">
        <v>2321</v>
      </c>
      <c r="B140" s="31">
        <v>5154</v>
      </c>
      <c r="C140" s="29" t="s">
        <v>77</v>
      </c>
      <c r="D140" s="32">
        <v>12000</v>
      </c>
      <c r="E140" s="32">
        <v>20000</v>
      </c>
      <c r="F140" s="32">
        <v>15423</v>
      </c>
      <c r="G140" s="35">
        <v>20000</v>
      </c>
      <c r="H140" s="33" t="s">
        <v>233</v>
      </c>
      <c r="I140" s="32">
        <v>15423</v>
      </c>
      <c r="J140" s="35">
        <v>20000</v>
      </c>
    </row>
    <row r="141" spans="1:10">
      <c r="A141" s="16">
        <v>2321</v>
      </c>
      <c r="B141" s="16">
        <v>5169</v>
      </c>
      <c r="C141" s="2" t="s">
        <v>70</v>
      </c>
      <c r="D141" s="3">
        <v>800000</v>
      </c>
      <c r="E141" s="3">
        <v>800000</v>
      </c>
      <c r="F141" s="38">
        <v>32349</v>
      </c>
      <c r="G141" s="21">
        <f>730840+70000</f>
        <v>800840</v>
      </c>
      <c r="H141" s="42" t="s">
        <v>231</v>
      </c>
      <c r="I141" s="40">
        <v>32349</v>
      </c>
      <c r="J141" s="45">
        <f>730840+70000</f>
        <v>800840</v>
      </c>
    </row>
    <row r="142" spans="1:10">
      <c r="A142" s="16">
        <v>2321</v>
      </c>
      <c r="B142" s="16">
        <v>5171</v>
      </c>
      <c r="C142" s="2" t="s">
        <v>71</v>
      </c>
      <c r="D142" s="3">
        <v>50000</v>
      </c>
      <c r="E142" s="3">
        <v>120000</v>
      </c>
      <c r="F142" s="3">
        <v>50588.5</v>
      </c>
      <c r="G142" s="21">
        <v>120000</v>
      </c>
      <c r="H142" s="42" t="s">
        <v>232</v>
      </c>
      <c r="I142" s="40">
        <v>50588.5</v>
      </c>
      <c r="J142" s="45">
        <v>120000</v>
      </c>
    </row>
    <row r="143" spans="1:10" ht="45">
      <c r="A143" s="16">
        <v>2321</v>
      </c>
      <c r="B143" s="16">
        <v>6121</v>
      </c>
      <c r="C143" s="2" t="s">
        <v>72</v>
      </c>
      <c r="D143" s="2">
        <v>0</v>
      </c>
      <c r="E143" s="2">
        <v>0</v>
      </c>
      <c r="F143" s="2">
        <v>0</v>
      </c>
      <c r="G143" s="21">
        <v>0</v>
      </c>
      <c r="H143" s="27" t="s">
        <v>204</v>
      </c>
      <c r="I143" s="47">
        <v>0</v>
      </c>
      <c r="J143" s="45">
        <v>0</v>
      </c>
    </row>
    <row r="144" spans="1:10" ht="26.25">
      <c r="A144" s="16">
        <v>2321</v>
      </c>
      <c r="B144" s="16">
        <v>6129</v>
      </c>
      <c r="C144" s="2" t="s">
        <v>73</v>
      </c>
      <c r="D144" s="2">
        <v>0</v>
      </c>
      <c r="E144" s="2">
        <v>0</v>
      </c>
      <c r="F144" s="2">
        <v>0</v>
      </c>
      <c r="G144" s="21">
        <v>0</v>
      </c>
      <c r="I144" s="47">
        <v>0</v>
      </c>
      <c r="J144" s="45">
        <v>0</v>
      </c>
    </row>
    <row r="145" spans="1:10">
      <c r="A145" s="17">
        <v>2321</v>
      </c>
      <c r="B145" s="161" t="s">
        <v>31</v>
      </c>
      <c r="C145" s="161"/>
      <c r="D145" s="5">
        <f t="shared" ref="D145:F145" si="49">SUM(D138:D144)</f>
        <v>872000</v>
      </c>
      <c r="E145" s="5">
        <f t="shared" si="49"/>
        <v>950000</v>
      </c>
      <c r="F145" s="5">
        <f t="shared" si="49"/>
        <v>98360.5</v>
      </c>
      <c r="G145" s="22">
        <f>SUM(G138:G144)</f>
        <v>940840</v>
      </c>
      <c r="I145" s="39">
        <f t="shared" ref="I145" si="50">SUM(I138:I144)</f>
        <v>98360.5</v>
      </c>
      <c r="J145" s="44">
        <f>SUM(J138:J144)</f>
        <v>940840</v>
      </c>
    </row>
    <row r="146" spans="1:10">
      <c r="A146" s="162" t="s">
        <v>36</v>
      </c>
      <c r="B146" s="162"/>
      <c r="C146" s="162"/>
      <c r="D146" s="162"/>
      <c r="E146" s="162"/>
      <c r="F146" s="162"/>
      <c r="I146" s="42"/>
    </row>
    <row r="147" spans="1:10">
      <c r="A147" s="16">
        <v>2341</v>
      </c>
      <c r="B147" s="16">
        <v>5021</v>
      </c>
      <c r="C147" s="2" t="s">
        <v>78</v>
      </c>
      <c r="D147" s="3">
        <v>6000</v>
      </c>
      <c r="E147" s="3">
        <v>6000</v>
      </c>
      <c r="F147" s="3">
        <v>4500</v>
      </c>
      <c r="G147" s="21">
        <v>6000</v>
      </c>
      <c r="H147" s="27" t="s">
        <v>175</v>
      </c>
      <c r="I147" s="40">
        <v>4500</v>
      </c>
      <c r="J147" s="45">
        <v>6000</v>
      </c>
    </row>
    <row r="148" spans="1:10">
      <c r="A148" s="16">
        <v>2341</v>
      </c>
      <c r="B148" s="16">
        <v>5166</v>
      </c>
      <c r="C148" s="2" t="s">
        <v>79</v>
      </c>
      <c r="D148" s="2">
        <v>0</v>
      </c>
      <c r="E148" s="2">
        <v>0</v>
      </c>
      <c r="F148" s="2">
        <v>0</v>
      </c>
      <c r="G148" s="21">
        <v>0</v>
      </c>
      <c r="I148" s="47">
        <v>0</v>
      </c>
      <c r="J148" s="45">
        <v>0</v>
      </c>
    </row>
    <row r="149" spans="1:10" ht="30">
      <c r="A149" s="16">
        <v>2341</v>
      </c>
      <c r="B149" s="16">
        <v>5169</v>
      </c>
      <c r="C149" s="2" t="s">
        <v>70</v>
      </c>
      <c r="D149" s="3">
        <v>150000</v>
      </c>
      <c r="E149" s="3">
        <v>150000</v>
      </c>
      <c r="F149" s="3">
        <v>7986</v>
      </c>
      <c r="G149" s="21">
        <v>350000</v>
      </c>
      <c r="H149" s="42" t="s">
        <v>220</v>
      </c>
      <c r="I149" s="40">
        <v>7986</v>
      </c>
      <c r="J149" s="45">
        <v>350000</v>
      </c>
    </row>
    <row r="150" spans="1:10">
      <c r="A150" s="16">
        <v>2341</v>
      </c>
      <c r="B150" s="16">
        <v>6121</v>
      </c>
      <c r="C150" s="2" t="s">
        <v>72</v>
      </c>
      <c r="D150" s="3">
        <v>100000</v>
      </c>
      <c r="E150" s="3">
        <v>100000</v>
      </c>
      <c r="F150" s="2">
        <v>0</v>
      </c>
      <c r="G150" s="21">
        <v>150000</v>
      </c>
      <c r="H150" s="27" t="s">
        <v>129</v>
      </c>
      <c r="I150" s="47">
        <v>0</v>
      </c>
      <c r="J150" s="45">
        <v>150000</v>
      </c>
    </row>
    <row r="151" spans="1:10">
      <c r="A151" s="17">
        <v>2341</v>
      </c>
      <c r="B151" s="161" t="s">
        <v>31</v>
      </c>
      <c r="C151" s="161"/>
      <c r="D151" s="5">
        <f t="shared" ref="D151:F151" si="51">SUM(D147:D150)</f>
        <v>256000</v>
      </c>
      <c r="E151" s="5">
        <f t="shared" si="51"/>
        <v>256000</v>
      </c>
      <c r="F151" s="5">
        <f t="shared" si="51"/>
        <v>12486</v>
      </c>
      <c r="G151" s="22">
        <f>SUM(G147:G150)</f>
        <v>506000</v>
      </c>
      <c r="I151" s="39">
        <f t="shared" ref="I151" si="52">SUM(I147:I150)</f>
        <v>12486</v>
      </c>
      <c r="J151" s="44">
        <f>SUM(J147:J150)</f>
        <v>506000</v>
      </c>
    </row>
    <row r="152" spans="1:10">
      <c r="A152" s="162" t="s">
        <v>80</v>
      </c>
      <c r="B152" s="162"/>
      <c r="C152" s="162"/>
      <c r="D152" s="162"/>
      <c r="E152" s="162"/>
      <c r="F152" s="162"/>
      <c r="I152" s="42"/>
    </row>
    <row r="153" spans="1:10">
      <c r="A153" s="16">
        <v>3111</v>
      </c>
      <c r="B153" s="16">
        <v>5139</v>
      </c>
      <c r="C153" s="2" t="s">
        <v>81</v>
      </c>
      <c r="D153" s="2">
        <v>0</v>
      </c>
      <c r="E153" s="3">
        <v>5000</v>
      </c>
      <c r="F153" s="3">
        <v>4985</v>
      </c>
      <c r="G153" s="21">
        <v>6000</v>
      </c>
      <c r="I153" s="40">
        <v>4985</v>
      </c>
      <c r="J153" s="45">
        <v>6000</v>
      </c>
    </row>
    <row r="154" spans="1:10">
      <c r="A154" s="16">
        <v>3111</v>
      </c>
      <c r="B154" s="16">
        <v>5151</v>
      </c>
      <c r="C154" s="2" t="s">
        <v>82</v>
      </c>
      <c r="D154" s="2">
        <v>0</v>
      </c>
      <c r="E154" s="2">
        <v>0</v>
      </c>
      <c r="F154" s="2">
        <v>620.36</v>
      </c>
      <c r="G154" s="21">
        <v>0</v>
      </c>
      <c r="I154" s="47">
        <v>620.36</v>
      </c>
      <c r="J154" s="45">
        <v>0</v>
      </c>
    </row>
    <row r="155" spans="1:10">
      <c r="A155" s="16">
        <v>3111</v>
      </c>
      <c r="B155" s="16">
        <v>5153</v>
      </c>
      <c r="C155" s="2" t="s">
        <v>76</v>
      </c>
      <c r="D155" s="2">
        <v>0</v>
      </c>
      <c r="E155" s="2">
        <v>0</v>
      </c>
      <c r="F155" s="3">
        <v>32724.1</v>
      </c>
      <c r="G155" s="21">
        <v>0</v>
      </c>
      <c r="I155" s="40">
        <v>32724.1</v>
      </c>
      <c r="J155" s="45">
        <v>0</v>
      </c>
    </row>
    <row r="156" spans="1:10">
      <c r="A156" s="16">
        <v>3111</v>
      </c>
      <c r="B156" s="16">
        <v>5154</v>
      </c>
      <c r="C156" s="2" t="s">
        <v>77</v>
      </c>
      <c r="D156" s="2">
        <v>0</v>
      </c>
      <c r="E156" s="2">
        <v>0</v>
      </c>
      <c r="F156" s="2">
        <v>5.01</v>
      </c>
      <c r="G156" s="21">
        <v>0</v>
      </c>
      <c r="I156" s="47">
        <v>5.01</v>
      </c>
      <c r="J156" s="45">
        <v>0</v>
      </c>
    </row>
    <row r="157" spans="1:10" s="130" customFormat="1">
      <c r="A157" s="124">
        <v>3111</v>
      </c>
      <c r="B157" s="124">
        <v>5169</v>
      </c>
      <c r="C157" s="125" t="s">
        <v>70</v>
      </c>
      <c r="D157" s="126">
        <v>250000</v>
      </c>
      <c r="E157" s="126">
        <v>250000</v>
      </c>
      <c r="F157" s="126">
        <v>78539.789999999994</v>
      </c>
      <c r="G157" s="127">
        <v>100000</v>
      </c>
      <c r="H157" s="129" t="s">
        <v>205</v>
      </c>
      <c r="I157" s="126">
        <v>78539.789999999994</v>
      </c>
      <c r="J157" s="127">
        <v>400000</v>
      </c>
    </row>
    <row r="158" spans="1:10">
      <c r="A158" s="16">
        <v>3111</v>
      </c>
      <c r="B158" s="16">
        <v>5171</v>
      </c>
      <c r="C158" s="2" t="s">
        <v>71</v>
      </c>
      <c r="D158" s="2">
        <v>0</v>
      </c>
      <c r="E158" s="2">
        <v>0</v>
      </c>
      <c r="F158" s="2">
        <v>0</v>
      </c>
      <c r="G158" s="21">
        <v>0</v>
      </c>
      <c r="I158" s="47">
        <v>0</v>
      </c>
      <c r="J158" s="45">
        <v>0</v>
      </c>
    </row>
    <row r="159" spans="1:10" s="30" customFormat="1">
      <c r="A159" s="31">
        <v>3111</v>
      </c>
      <c r="B159" s="31">
        <v>5331</v>
      </c>
      <c r="C159" s="29" t="s">
        <v>84</v>
      </c>
      <c r="D159" s="32">
        <v>0</v>
      </c>
      <c r="E159" s="32">
        <v>0</v>
      </c>
      <c r="F159" s="32">
        <v>0</v>
      </c>
      <c r="G159" s="35">
        <v>250000</v>
      </c>
      <c r="H159" s="33" t="s">
        <v>206</v>
      </c>
      <c r="I159" s="32">
        <v>0</v>
      </c>
      <c r="J159" s="35">
        <v>250000</v>
      </c>
    </row>
    <row r="160" spans="1:10">
      <c r="A160" s="16">
        <v>3111</v>
      </c>
      <c r="B160" s="16">
        <v>6121</v>
      </c>
      <c r="C160" s="2" t="s">
        <v>72</v>
      </c>
      <c r="D160" s="3">
        <v>1000000</v>
      </c>
      <c r="E160" s="3">
        <v>10000000</v>
      </c>
      <c r="F160" s="3">
        <v>3995297.72</v>
      </c>
      <c r="G160" s="21">
        <v>3000000</v>
      </c>
      <c r="H160" s="27" t="s">
        <v>207</v>
      </c>
      <c r="I160" s="40">
        <v>3995297.72</v>
      </c>
      <c r="J160" s="45">
        <v>3000000</v>
      </c>
    </row>
    <row r="161" spans="1:11">
      <c r="A161" s="17">
        <v>3111</v>
      </c>
      <c r="B161" s="161" t="s">
        <v>31</v>
      </c>
      <c r="C161" s="161"/>
      <c r="D161" s="5">
        <f t="shared" ref="D161:F161" si="53">SUM(D153:D160)</f>
        <v>1250000</v>
      </c>
      <c r="E161" s="5">
        <f t="shared" si="53"/>
        <v>10255000</v>
      </c>
      <c r="F161" s="5">
        <f t="shared" si="53"/>
        <v>4112171.98</v>
      </c>
      <c r="G161" s="22">
        <f>SUM(G153:G160)</f>
        <v>3356000</v>
      </c>
      <c r="I161" s="39">
        <f t="shared" ref="I161" si="54">SUM(I153:I160)</f>
        <v>4112171.98</v>
      </c>
      <c r="J161" s="44">
        <f>SUM(J153:J160)</f>
        <v>3656000</v>
      </c>
    </row>
    <row r="162" spans="1:11">
      <c r="A162" s="162" t="s">
        <v>83</v>
      </c>
      <c r="B162" s="162"/>
      <c r="C162" s="162"/>
      <c r="D162" s="162"/>
      <c r="E162" s="162"/>
      <c r="F162" s="162"/>
      <c r="I162" s="42"/>
    </row>
    <row r="163" spans="1:11">
      <c r="A163" s="16">
        <v>3113</v>
      </c>
      <c r="B163" s="16">
        <v>5139</v>
      </c>
      <c r="C163" s="2" t="s">
        <v>81</v>
      </c>
      <c r="D163" s="3">
        <v>20000</v>
      </c>
      <c r="E163" s="3">
        <v>20000</v>
      </c>
      <c r="F163" s="2">
        <v>0</v>
      </c>
      <c r="G163" s="21">
        <v>0</v>
      </c>
      <c r="I163" s="47">
        <v>0</v>
      </c>
      <c r="J163" s="45">
        <v>0</v>
      </c>
    </row>
    <row r="164" spans="1:11">
      <c r="A164" s="16">
        <v>3113</v>
      </c>
      <c r="B164" s="16">
        <v>5151</v>
      </c>
      <c r="C164" s="2" t="s">
        <v>82</v>
      </c>
      <c r="D164" s="2">
        <v>0</v>
      </c>
      <c r="E164" s="2">
        <v>0</v>
      </c>
      <c r="F164" s="3">
        <v>9885.9599999999991</v>
      </c>
      <c r="G164" s="21">
        <v>0</v>
      </c>
      <c r="H164" s="165" t="s">
        <v>236</v>
      </c>
      <c r="I164" s="40">
        <v>9885.9599999999991</v>
      </c>
      <c r="J164" s="45">
        <v>0</v>
      </c>
    </row>
    <row r="165" spans="1:11">
      <c r="A165" s="16">
        <v>3113</v>
      </c>
      <c r="B165" s="16">
        <v>5153</v>
      </c>
      <c r="C165" s="2" t="s">
        <v>76</v>
      </c>
      <c r="D165" s="2">
        <v>0</v>
      </c>
      <c r="E165" s="2">
        <v>0</v>
      </c>
      <c r="F165" s="3">
        <v>45201.05</v>
      </c>
      <c r="G165" s="21">
        <v>0</v>
      </c>
      <c r="H165" s="165"/>
      <c r="I165" s="40">
        <v>45201.05</v>
      </c>
      <c r="J165" s="45">
        <v>0</v>
      </c>
    </row>
    <row r="166" spans="1:11">
      <c r="A166" s="16">
        <v>3113</v>
      </c>
      <c r="B166" s="16">
        <v>5154</v>
      </c>
      <c r="C166" s="2" t="s">
        <v>77</v>
      </c>
      <c r="D166" s="2">
        <v>0</v>
      </c>
      <c r="E166" s="2">
        <v>0</v>
      </c>
      <c r="F166" s="3">
        <v>-32758.16</v>
      </c>
      <c r="G166" s="21">
        <v>0</v>
      </c>
      <c r="H166" s="165"/>
      <c r="I166" s="40">
        <v>-32758.16</v>
      </c>
      <c r="J166" s="45">
        <v>0</v>
      </c>
    </row>
    <row r="167" spans="1:11" s="138" customFormat="1">
      <c r="A167" s="133">
        <v>3113</v>
      </c>
      <c r="B167" s="133">
        <v>5169</v>
      </c>
      <c r="C167" s="134" t="s">
        <v>70</v>
      </c>
      <c r="D167" s="135">
        <v>175000</v>
      </c>
      <c r="E167" s="135">
        <v>175000</v>
      </c>
      <c r="F167" s="135">
        <v>7000</v>
      </c>
      <c r="G167" s="136">
        <v>200000</v>
      </c>
      <c r="H167" s="137" t="s">
        <v>130</v>
      </c>
      <c r="I167" s="135">
        <v>7000</v>
      </c>
      <c r="J167" s="136">
        <v>200000</v>
      </c>
      <c r="K167" s="138" t="s">
        <v>334</v>
      </c>
    </row>
    <row r="168" spans="1:11">
      <c r="A168" s="16">
        <v>3113</v>
      </c>
      <c r="B168" s="16">
        <v>5171</v>
      </c>
      <c r="C168" s="2" t="s">
        <v>71</v>
      </c>
      <c r="D168" s="3">
        <v>190000</v>
      </c>
      <c r="E168" s="3">
        <v>200000</v>
      </c>
      <c r="F168" s="3">
        <v>1590</v>
      </c>
      <c r="G168" s="21">
        <v>200000</v>
      </c>
      <c r="H168" s="42" t="s">
        <v>234</v>
      </c>
      <c r="I168" s="40">
        <v>1590</v>
      </c>
      <c r="J168" s="45">
        <v>200000</v>
      </c>
    </row>
    <row r="169" spans="1:11" s="30" customFormat="1">
      <c r="A169" s="31"/>
      <c r="B169" s="31"/>
      <c r="C169" s="29" t="s">
        <v>131</v>
      </c>
      <c r="D169" s="32">
        <v>0</v>
      </c>
      <c r="E169" s="32">
        <v>0</v>
      </c>
      <c r="F169" s="32">
        <v>0</v>
      </c>
      <c r="G169" s="35">
        <v>600000</v>
      </c>
      <c r="H169" s="33" t="s">
        <v>132</v>
      </c>
      <c r="I169" s="32">
        <v>0</v>
      </c>
      <c r="J169" s="35">
        <v>600000</v>
      </c>
    </row>
    <row r="170" spans="1:11">
      <c r="A170" s="16">
        <v>3113</v>
      </c>
      <c r="B170" s="16">
        <v>5331</v>
      </c>
      <c r="C170" s="2" t="s">
        <v>84</v>
      </c>
      <c r="D170" s="3">
        <v>1000000</v>
      </c>
      <c r="E170" s="3">
        <v>1000000</v>
      </c>
      <c r="F170" s="3">
        <v>1000000</v>
      </c>
      <c r="G170" s="21">
        <v>750000</v>
      </c>
      <c r="H170" s="27" t="s">
        <v>206</v>
      </c>
      <c r="I170" s="40">
        <v>1000000</v>
      </c>
      <c r="J170" s="45">
        <v>750000</v>
      </c>
    </row>
    <row r="171" spans="1:11">
      <c r="A171" s="16">
        <v>3113</v>
      </c>
      <c r="B171" s="16">
        <v>6121</v>
      </c>
      <c r="C171" s="2" t="s">
        <v>72</v>
      </c>
      <c r="D171" s="3">
        <v>1000000</v>
      </c>
      <c r="E171" s="3">
        <v>150000</v>
      </c>
      <c r="F171" s="3">
        <v>21520</v>
      </c>
      <c r="G171" s="21">
        <f>2500000+500000</f>
        <v>3000000</v>
      </c>
      <c r="H171" s="27" t="s">
        <v>195</v>
      </c>
      <c r="I171" s="40">
        <v>21520</v>
      </c>
      <c r="J171" s="45">
        <f>2500000+500000</f>
        <v>3000000</v>
      </c>
    </row>
    <row r="172" spans="1:11">
      <c r="A172" s="17">
        <v>3113</v>
      </c>
      <c r="B172" s="161" t="s">
        <v>31</v>
      </c>
      <c r="C172" s="161"/>
      <c r="D172" s="5">
        <f t="shared" ref="D172:F172" si="55">SUM(D163:D171)</f>
        <v>2385000</v>
      </c>
      <c r="E172" s="5">
        <f t="shared" si="55"/>
        <v>1545000</v>
      </c>
      <c r="F172" s="5">
        <f t="shared" si="55"/>
        <v>1052438.8500000001</v>
      </c>
      <c r="G172" s="22">
        <f>SUM(G163:G171)</f>
        <v>4750000</v>
      </c>
      <c r="I172" s="39">
        <f t="shared" ref="I172" si="56">SUM(I163:I171)</f>
        <v>1052438.8500000001</v>
      </c>
      <c r="J172" s="44">
        <f>SUM(J163:J171)</f>
        <v>4750000</v>
      </c>
    </row>
    <row r="173" spans="1:11">
      <c r="A173" s="162" t="s">
        <v>85</v>
      </c>
      <c r="B173" s="162"/>
      <c r="C173" s="162"/>
      <c r="D173" s="162"/>
      <c r="E173" s="162"/>
      <c r="F173" s="162"/>
      <c r="I173" s="42"/>
    </row>
    <row r="174" spans="1:11" ht="26.25">
      <c r="A174" s="16">
        <v>3122</v>
      </c>
      <c r="B174" s="16">
        <v>5229</v>
      </c>
      <c r="C174" s="2" t="s">
        <v>86</v>
      </c>
      <c r="D174" s="3">
        <v>50000</v>
      </c>
      <c r="E174" s="3">
        <v>50000</v>
      </c>
      <c r="F174" s="2">
        <v>0</v>
      </c>
      <c r="G174" s="21">
        <v>0</v>
      </c>
      <c r="I174" s="47">
        <v>0</v>
      </c>
      <c r="J174" s="45">
        <v>0</v>
      </c>
    </row>
    <row r="175" spans="1:11">
      <c r="A175" s="17">
        <v>3122</v>
      </c>
      <c r="B175" s="161" t="s">
        <v>31</v>
      </c>
      <c r="C175" s="161"/>
      <c r="D175" s="4">
        <f t="shared" ref="D175:E175" si="57">D174</f>
        <v>50000</v>
      </c>
      <c r="E175" s="4">
        <f t="shared" si="57"/>
        <v>50000</v>
      </c>
      <c r="F175" s="4">
        <f>F174</f>
        <v>0</v>
      </c>
      <c r="G175" s="22">
        <f>G174</f>
        <v>0</v>
      </c>
      <c r="I175" s="46">
        <f>I174</f>
        <v>0</v>
      </c>
      <c r="J175" s="44">
        <f>J174</f>
        <v>0</v>
      </c>
    </row>
    <row r="176" spans="1:11">
      <c r="A176" s="162" t="s">
        <v>38</v>
      </c>
      <c r="B176" s="162"/>
      <c r="C176" s="162"/>
      <c r="D176" s="162"/>
      <c r="E176" s="162"/>
      <c r="F176" s="162"/>
      <c r="I176" s="42"/>
    </row>
    <row r="177" spans="1:11">
      <c r="A177" s="16">
        <v>3299</v>
      </c>
      <c r="B177" s="16">
        <v>5169</v>
      </c>
      <c r="C177" s="2" t="s">
        <v>70</v>
      </c>
      <c r="D177" s="3">
        <v>10000</v>
      </c>
      <c r="E177" s="3">
        <v>10000</v>
      </c>
      <c r="F177" s="3">
        <v>1800</v>
      </c>
      <c r="G177" s="21">
        <v>1800</v>
      </c>
      <c r="H177" s="27" t="s">
        <v>208</v>
      </c>
      <c r="I177" s="40">
        <v>1800</v>
      </c>
      <c r="J177" s="45">
        <v>1800</v>
      </c>
    </row>
    <row r="178" spans="1:11">
      <c r="A178" s="17">
        <v>3299</v>
      </c>
      <c r="B178" s="161" t="s">
        <v>31</v>
      </c>
      <c r="C178" s="161"/>
      <c r="D178" s="5">
        <f t="shared" ref="D178:E178" si="58">D177</f>
        <v>10000</v>
      </c>
      <c r="E178" s="5">
        <f t="shared" si="58"/>
        <v>10000</v>
      </c>
      <c r="F178" s="5">
        <f>F177</f>
        <v>1800</v>
      </c>
      <c r="G178" s="22">
        <f>G177</f>
        <v>1800</v>
      </c>
      <c r="I178" s="39">
        <f>I177</f>
        <v>1800</v>
      </c>
      <c r="J178" s="44">
        <f>J177</f>
        <v>1800</v>
      </c>
    </row>
    <row r="179" spans="1:11" s="141" customFormat="1">
      <c r="A179" s="163" t="s">
        <v>87</v>
      </c>
      <c r="B179" s="163"/>
      <c r="C179" s="163"/>
      <c r="D179" s="163"/>
      <c r="E179" s="163"/>
      <c r="F179" s="163"/>
      <c r="G179" s="139"/>
      <c r="H179" s="140"/>
      <c r="I179" s="140"/>
      <c r="J179" s="139"/>
    </row>
    <row r="180" spans="1:11" s="141" customFormat="1">
      <c r="A180" s="142">
        <v>3315</v>
      </c>
      <c r="B180" s="142">
        <v>5021</v>
      </c>
      <c r="C180" s="143" t="s">
        <v>78</v>
      </c>
      <c r="D180" s="144">
        <v>25000</v>
      </c>
      <c r="E180" s="144">
        <v>25000</v>
      </c>
      <c r="F180" s="143">
        <v>0</v>
      </c>
      <c r="G180" s="145">
        <v>15000</v>
      </c>
      <c r="H180" s="140" t="s">
        <v>177</v>
      </c>
      <c r="I180" s="143">
        <v>0</v>
      </c>
      <c r="J180" s="145">
        <v>0</v>
      </c>
      <c r="K180" s="141" t="s">
        <v>350</v>
      </c>
    </row>
    <row r="181" spans="1:11" s="141" customFormat="1">
      <c r="A181" s="142">
        <v>3315</v>
      </c>
      <c r="B181" s="142">
        <v>5137</v>
      </c>
      <c r="C181" s="143" t="s">
        <v>69</v>
      </c>
      <c r="D181" s="144">
        <v>10000</v>
      </c>
      <c r="E181" s="144">
        <v>10000</v>
      </c>
      <c r="F181" s="143">
        <v>0</v>
      </c>
      <c r="G181" s="145">
        <v>10000</v>
      </c>
      <c r="H181" s="140" t="s">
        <v>176</v>
      </c>
      <c r="I181" s="143">
        <v>0</v>
      </c>
      <c r="J181" s="145">
        <v>0</v>
      </c>
    </row>
    <row r="182" spans="1:11" s="141" customFormat="1">
      <c r="A182" s="142">
        <v>3315</v>
      </c>
      <c r="B182" s="142">
        <v>5169</v>
      </c>
      <c r="C182" s="143" t="s">
        <v>70</v>
      </c>
      <c r="D182" s="144">
        <v>5000</v>
      </c>
      <c r="E182" s="144">
        <v>5000</v>
      </c>
      <c r="F182" s="143">
        <v>514</v>
      </c>
      <c r="G182" s="145">
        <v>0</v>
      </c>
      <c r="H182" s="140"/>
      <c r="I182" s="143">
        <v>514</v>
      </c>
      <c r="J182" s="145">
        <v>0</v>
      </c>
    </row>
    <row r="183" spans="1:11" s="141" customFormat="1">
      <c r="A183" s="146">
        <v>3315</v>
      </c>
      <c r="B183" s="164" t="s">
        <v>31</v>
      </c>
      <c r="C183" s="164"/>
      <c r="D183" s="147">
        <f t="shared" ref="D183:F183" si="59">SUM(D180:D182)</f>
        <v>40000</v>
      </c>
      <c r="E183" s="147">
        <f t="shared" si="59"/>
        <v>40000</v>
      </c>
      <c r="F183" s="147">
        <f t="shared" si="59"/>
        <v>514</v>
      </c>
      <c r="G183" s="148">
        <f>SUM(G180:G182)</f>
        <v>25000</v>
      </c>
      <c r="H183" s="140"/>
      <c r="I183" s="147">
        <f t="shared" ref="I183" si="60">SUM(I180:I182)</f>
        <v>514</v>
      </c>
      <c r="J183" s="148">
        <f>SUM(J180:J182)</f>
        <v>0</v>
      </c>
    </row>
    <row r="184" spans="1:11">
      <c r="A184" s="162" t="s">
        <v>40</v>
      </c>
      <c r="B184" s="162"/>
      <c r="C184" s="162"/>
      <c r="D184" s="162"/>
      <c r="E184" s="162"/>
      <c r="F184" s="162"/>
      <c r="I184" s="42"/>
    </row>
    <row r="185" spans="1:11" s="130" customFormat="1">
      <c r="A185" s="124">
        <v>3319</v>
      </c>
      <c r="B185" s="124">
        <v>5021</v>
      </c>
      <c r="C185" s="125" t="s">
        <v>78</v>
      </c>
      <c r="D185" s="126">
        <v>2000</v>
      </c>
      <c r="E185" s="126">
        <v>2000</v>
      </c>
      <c r="F185" s="125">
        <v>0</v>
      </c>
      <c r="G185" s="127">
        <v>0</v>
      </c>
      <c r="H185" s="129"/>
      <c r="I185" s="125">
        <v>0</v>
      </c>
      <c r="J185" s="127">
        <v>15000</v>
      </c>
      <c r="K185" s="160" t="s">
        <v>333</v>
      </c>
    </row>
    <row r="186" spans="1:11" s="130" customFormat="1">
      <c r="A186" s="124">
        <v>3319</v>
      </c>
      <c r="B186" s="124">
        <v>5137</v>
      </c>
      <c r="C186" s="125" t="s">
        <v>69</v>
      </c>
      <c r="D186" s="126">
        <v>0</v>
      </c>
      <c r="E186" s="126">
        <v>0</v>
      </c>
      <c r="F186" s="125">
        <v>0</v>
      </c>
      <c r="G186" s="127">
        <v>0</v>
      </c>
      <c r="H186" s="129"/>
      <c r="I186" s="125">
        <v>0</v>
      </c>
      <c r="J186" s="127">
        <v>10000</v>
      </c>
      <c r="K186" s="160"/>
    </row>
    <row r="187" spans="1:11">
      <c r="A187" s="16">
        <v>3319</v>
      </c>
      <c r="B187" s="16">
        <v>5139</v>
      </c>
      <c r="C187" s="2" t="s">
        <v>81</v>
      </c>
      <c r="D187" s="2">
        <v>0</v>
      </c>
      <c r="E187" s="3">
        <v>100000</v>
      </c>
      <c r="F187" s="3">
        <v>65963</v>
      </c>
      <c r="G187" s="21">
        <v>20000</v>
      </c>
      <c r="H187" s="27" t="s">
        <v>209</v>
      </c>
      <c r="I187" s="40">
        <v>65963</v>
      </c>
      <c r="J187" s="45">
        <v>20000</v>
      </c>
    </row>
    <row r="188" spans="1:11">
      <c r="A188" s="16">
        <v>3319</v>
      </c>
      <c r="B188" s="16">
        <v>5169</v>
      </c>
      <c r="C188" s="2" t="s">
        <v>70</v>
      </c>
      <c r="D188" s="3">
        <v>8000</v>
      </c>
      <c r="E188" s="3">
        <v>130000</v>
      </c>
      <c r="F188" s="3">
        <v>104447</v>
      </c>
      <c r="G188" s="21">
        <v>100000</v>
      </c>
      <c r="H188" s="28" t="s">
        <v>178</v>
      </c>
      <c r="I188" s="40">
        <v>104447</v>
      </c>
      <c r="J188" s="45">
        <v>100000</v>
      </c>
    </row>
    <row r="189" spans="1:11" ht="26.25">
      <c r="A189" s="16">
        <v>3319</v>
      </c>
      <c r="B189" s="16">
        <v>5221</v>
      </c>
      <c r="C189" s="2" t="s">
        <v>88</v>
      </c>
      <c r="D189" s="2">
        <v>0</v>
      </c>
      <c r="E189" s="2">
        <v>0</v>
      </c>
      <c r="F189" s="3">
        <v>15575</v>
      </c>
      <c r="G189" s="21">
        <v>16000</v>
      </c>
      <c r="H189" s="27" t="s">
        <v>179</v>
      </c>
      <c r="I189" s="40">
        <v>15575</v>
      </c>
      <c r="J189" s="45">
        <v>16000</v>
      </c>
    </row>
    <row r="190" spans="1:11">
      <c r="A190" s="16">
        <v>3319</v>
      </c>
      <c r="B190" s="16">
        <v>6119</v>
      </c>
      <c r="C190" s="2" t="s">
        <v>89</v>
      </c>
      <c r="D190" s="2">
        <v>0</v>
      </c>
      <c r="E190" s="2">
        <v>0</v>
      </c>
      <c r="F190" s="2">
        <v>0</v>
      </c>
      <c r="G190" s="21">
        <v>0</v>
      </c>
      <c r="I190" s="47">
        <v>0</v>
      </c>
      <c r="J190" s="45">
        <v>0</v>
      </c>
    </row>
    <row r="191" spans="1:11">
      <c r="A191" s="17">
        <v>3319</v>
      </c>
      <c r="B191" s="161" t="s">
        <v>31</v>
      </c>
      <c r="C191" s="161"/>
      <c r="D191" s="5">
        <f t="shared" ref="D191:F191" si="61">SUM(D185:D190)</f>
        <v>10000</v>
      </c>
      <c r="E191" s="5">
        <f t="shared" si="61"/>
        <v>232000</v>
      </c>
      <c r="F191" s="5">
        <f t="shared" si="61"/>
        <v>185985</v>
      </c>
      <c r="G191" s="22">
        <f>SUM(G185:G190)</f>
        <v>136000</v>
      </c>
      <c r="I191" s="39">
        <f t="shared" ref="I191" si="62">SUM(I185:I190)</f>
        <v>185985</v>
      </c>
      <c r="J191" s="44">
        <f>SUM(J185:J190)</f>
        <v>161000</v>
      </c>
    </row>
    <row r="192" spans="1:11">
      <c r="A192" s="162" t="s">
        <v>90</v>
      </c>
      <c r="B192" s="162"/>
      <c r="C192" s="162"/>
      <c r="D192" s="162"/>
      <c r="E192" s="162"/>
      <c r="F192" s="162"/>
      <c r="I192" s="42"/>
    </row>
    <row r="193" spans="1:10">
      <c r="A193" s="16">
        <v>3326</v>
      </c>
      <c r="B193" s="16">
        <v>5171</v>
      </c>
      <c r="C193" s="2" t="s">
        <v>71</v>
      </c>
      <c r="D193" s="2">
        <v>0</v>
      </c>
      <c r="E193" s="2">
        <v>0</v>
      </c>
      <c r="F193" s="2">
        <v>0</v>
      </c>
      <c r="G193" s="21">
        <v>0</v>
      </c>
      <c r="I193" s="47">
        <v>0</v>
      </c>
      <c r="J193" s="45">
        <v>0</v>
      </c>
    </row>
    <row r="194" spans="1:10" ht="26.25">
      <c r="A194" s="16">
        <v>3326</v>
      </c>
      <c r="B194" s="16">
        <v>5229</v>
      </c>
      <c r="C194" s="2" t="s">
        <v>86</v>
      </c>
      <c r="D194" s="2">
        <v>0</v>
      </c>
      <c r="E194" s="2">
        <v>0</v>
      </c>
      <c r="F194" s="2">
        <v>0</v>
      </c>
      <c r="G194" s="21">
        <v>0</v>
      </c>
      <c r="I194" s="47">
        <v>0</v>
      </c>
      <c r="J194" s="45">
        <v>0</v>
      </c>
    </row>
    <row r="195" spans="1:10" s="30" customFormat="1">
      <c r="A195" s="31">
        <v>3326</v>
      </c>
      <c r="B195" s="31">
        <v>6121</v>
      </c>
      <c r="C195" s="29" t="s">
        <v>72</v>
      </c>
      <c r="D195" s="32">
        <v>0</v>
      </c>
      <c r="E195" s="32">
        <v>0</v>
      </c>
      <c r="F195" s="32">
        <v>0</v>
      </c>
      <c r="G195" s="35">
        <f>1047000+149000</f>
        <v>1196000</v>
      </c>
      <c r="H195" s="33" t="s">
        <v>210</v>
      </c>
      <c r="I195" s="32">
        <v>0</v>
      </c>
      <c r="J195" s="35">
        <f>1047000+149000</f>
        <v>1196000</v>
      </c>
    </row>
    <row r="196" spans="1:10">
      <c r="A196" s="17">
        <v>3326</v>
      </c>
      <c r="B196" s="161" t="s">
        <v>31</v>
      </c>
      <c r="C196" s="161"/>
      <c r="D196" s="4">
        <f t="shared" ref="D196:F196" si="63">SUM(D193:D194)</f>
        <v>0</v>
      </c>
      <c r="E196" s="4">
        <f t="shared" si="63"/>
        <v>0</v>
      </c>
      <c r="F196" s="4">
        <f t="shared" si="63"/>
        <v>0</v>
      </c>
      <c r="G196" s="22">
        <f>SUM(G193:G195)</f>
        <v>1196000</v>
      </c>
      <c r="I196" s="46">
        <f t="shared" ref="I196" si="64">SUM(I193:I194)</f>
        <v>0</v>
      </c>
      <c r="J196" s="44">
        <f>SUM(J193:J195)</f>
        <v>1196000</v>
      </c>
    </row>
    <row r="197" spans="1:10">
      <c r="A197" s="162" t="s">
        <v>91</v>
      </c>
      <c r="B197" s="162"/>
      <c r="C197" s="162"/>
      <c r="D197" s="162"/>
      <c r="E197" s="162"/>
      <c r="F197" s="162"/>
      <c r="I197" s="42"/>
    </row>
    <row r="198" spans="1:10" ht="26.25">
      <c r="A198" s="16">
        <v>3329</v>
      </c>
      <c r="B198" s="16">
        <v>5229</v>
      </c>
      <c r="C198" s="2" t="s">
        <v>86</v>
      </c>
      <c r="D198" s="2">
        <v>0</v>
      </c>
      <c r="E198" s="2">
        <v>0</v>
      </c>
      <c r="F198" s="2">
        <v>0</v>
      </c>
      <c r="G198" s="21">
        <v>0</v>
      </c>
      <c r="I198" s="47">
        <v>0</v>
      </c>
      <c r="J198" s="45">
        <v>0</v>
      </c>
    </row>
    <row r="199" spans="1:10">
      <c r="A199" s="17">
        <v>3329</v>
      </c>
      <c r="B199" s="161" t="s">
        <v>31</v>
      </c>
      <c r="C199" s="161"/>
      <c r="D199" s="4">
        <f t="shared" ref="D199:F199" si="65">D198</f>
        <v>0</v>
      </c>
      <c r="E199" s="4">
        <f t="shared" si="65"/>
        <v>0</v>
      </c>
      <c r="F199" s="4">
        <f t="shared" si="65"/>
        <v>0</v>
      </c>
      <c r="G199" s="22">
        <f>G198</f>
        <v>0</v>
      </c>
      <c r="I199" s="46">
        <f t="shared" ref="I199" si="66">I198</f>
        <v>0</v>
      </c>
      <c r="J199" s="44">
        <f>J198</f>
        <v>0</v>
      </c>
    </row>
    <row r="200" spans="1:10">
      <c r="A200" s="162" t="s">
        <v>92</v>
      </c>
      <c r="B200" s="162"/>
      <c r="C200" s="162"/>
      <c r="D200" s="162"/>
      <c r="E200" s="162"/>
      <c r="F200" s="162"/>
      <c r="I200" s="42"/>
    </row>
    <row r="201" spans="1:10">
      <c r="A201" s="16">
        <v>3349</v>
      </c>
      <c r="B201" s="16">
        <v>5169</v>
      </c>
      <c r="C201" s="2" t="s">
        <v>70</v>
      </c>
      <c r="D201" s="3">
        <v>40000</v>
      </c>
      <c r="E201" s="3">
        <v>40000</v>
      </c>
      <c r="F201" s="3">
        <v>22261</v>
      </c>
      <c r="G201" s="21">
        <v>60000</v>
      </c>
      <c r="H201" s="27" t="s">
        <v>134</v>
      </c>
      <c r="I201" s="40">
        <v>22261</v>
      </c>
      <c r="J201" s="45">
        <v>60000</v>
      </c>
    </row>
    <row r="202" spans="1:10">
      <c r="A202" s="17">
        <v>3349</v>
      </c>
      <c r="B202" s="161" t="s">
        <v>31</v>
      </c>
      <c r="C202" s="161"/>
      <c r="D202" s="5">
        <f t="shared" ref="D202:F202" si="67">D201</f>
        <v>40000</v>
      </c>
      <c r="E202" s="5">
        <f t="shared" si="67"/>
        <v>40000</v>
      </c>
      <c r="F202" s="5">
        <f t="shared" si="67"/>
        <v>22261</v>
      </c>
      <c r="G202" s="22">
        <f>G201</f>
        <v>60000</v>
      </c>
      <c r="I202" s="39">
        <f t="shared" ref="I202" si="68">I201</f>
        <v>22261</v>
      </c>
      <c r="J202" s="44">
        <f>J201</f>
        <v>60000</v>
      </c>
    </row>
    <row r="203" spans="1:10">
      <c r="A203" s="162" t="s">
        <v>93</v>
      </c>
      <c r="B203" s="162"/>
      <c r="C203" s="162"/>
      <c r="D203" s="162"/>
      <c r="E203" s="162"/>
      <c r="F203" s="162"/>
      <c r="I203" s="42"/>
    </row>
    <row r="204" spans="1:10">
      <c r="A204" s="16">
        <v>3399</v>
      </c>
      <c r="B204" s="16">
        <v>5021</v>
      </c>
      <c r="C204" s="2" t="s">
        <v>78</v>
      </c>
      <c r="D204" s="2">
        <v>0</v>
      </c>
      <c r="E204" s="2">
        <v>0</v>
      </c>
      <c r="F204" s="2">
        <v>0</v>
      </c>
      <c r="G204" s="21">
        <v>0</v>
      </c>
      <c r="I204" s="47">
        <v>0</v>
      </c>
      <c r="J204" s="45">
        <v>0</v>
      </c>
    </row>
    <row r="205" spans="1:10">
      <c r="A205" s="16">
        <v>3399</v>
      </c>
      <c r="B205" s="16">
        <v>5131</v>
      </c>
      <c r="C205" s="2" t="s">
        <v>94</v>
      </c>
      <c r="D205" s="3">
        <v>2000</v>
      </c>
      <c r="E205" s="3">
        <v>2000</v>
      </c>
      <c r="F205" s="2">
        <v>0</v>
      </c>
      <c r="G205" s="21">
        <v>0</v>
      </c>
      <c r="I205" s="47">
        <v>0</v>
      </c>
      <c r="J205" s="45">
        <v>0</v>
      </c>
    </row>
    <row r="206" spans="1:10">
      <c r="A206" s="16">
        <v>3399</v>
      </c>
      <c r="B206" s="16">
        <v>5137</v>
      </c>
      <c r="C206" s="2" t="s">
        <v>69</v>
      </c>
      <c r="D206" s="3">
        <v>10000</v>
      </c>
      <c r="E206" s="3">
        <v>10000</v>
      </c>
      <c r="F206" s="2">
        <v>0</v>
      </c>
      <c r="G206" s="21">
        <v>0</v>
      </c>
      <c r="I206" s="47">
        <v>0</v>
      </c>
      <c r="J206" s="45">
        <v>0</v>
      </c>
    </row>
    <row r="207" spans="1:10" ht="45">
      <c r="A207" s="16">
        <v>3399</v>
      </c>
      <c r="B207" s="16">
        <v>5139</v>
      </c>
      <c r="C207" s="2" t="s">
        <v>81</v>
      </c>
      <c r="D207" s="3">
        <v>10000</v>
      </c>
      <c r="E207" s="3">
        <v>10000</v>
      </c>
      <c r="F207" s="3">
        <v>3936</v>
      </c>
      <c r="G207" s="21">
        <v>10000</v>
      </c>
      <c r="H207" s="27" t="s">
        <v>180</v>
      </c>
      <c r="I207" s="40">
        <v>3936</v>
      </c>
      <c r="J207" s="45">
        <v>10000</v>
      </c>
    </row>
    <row r="208" spans="1:10">
      <c r="A208" s="16">
        <v>3399</v>
      </c>
      <c r="B208" s="16">
        <v>5169</v>
      </c>
      <c r="C208" s="2" t="s">
        <v>70</v>
      </c>
      <c r="D208" s="3">
        <v>25000</v>
      </c>
      <c r="E208" s="3">
        <v>25000</v>
      </c>
      <c r="F208" s="3">
        <v>35701</v>
      </c>
      <c r="G208" s="21">
        <v>50000</v>
      </c>
      <c r="H208" s="27" t="s">
        <v>181</v>
      </c>
      <c r="I208" s="40">
        <v>35701</v>
      </c>
      <c r="J208" s="45">
        <v>50000</v>
      </c>
    </row>
    <row r="209" spans="1:10" ht="31.5" customHeight="1">
      <c r="A209" s="16">
        <v>3399</v>
      </c>
      <c r="B209" s="16">
        <v>5175</v>
      </c>
      <c r="C209" s="37" t="s">
        <v>95</v>
      </c>
      <c r="D209" s="3">
        <v>2000</v>
      </c>
      <c r="E209" s="3">
        <v>38000</v>
      </c>
      <c r="F209" s="3">
        <v>3521</v>
      </c>
      <c r="G209" s="21">
        <v>10000</v>
      </c>
      <c r="I209" s="40">
        <v>3521</v>
      </c>
      <c r="J209" s="45">
        <v>10000</v>
      </c>
    </row>
    <row r="210" spans="1:10" s="30" customFormat="1" ht="26.25">
      <c r="A210" s="31">
        <v>3399</v>
      </c>
      <c r="B210" s="31">
        <v>5229</v>
      </c>
      <c r="C210" s="29" t="s">
        <v>86</v>
      </c>
      <c r="D210" s="32">
        <v>25000</v>
      </c>
      <c r="E210" s="32">
        <v>25000</v>
      </c>
      <c r="F210" s="32">
        <v>0</v>
      </c>
      <c r="G210" s="35">
        <v>0</v>
      </c>
      <c r="H210" s="33">
        <v>0</v>
      </c>
      <c r="I210" s="32">
        <v>0</v>
      </c>
      <c r="J210" s="35">
        <v>0</v>
      </c>
    </row>
    <row r="211" spans="1:10">
      <c r="A211" s="17">
        <v>3399</v>
      </c>
      <c r="B211" s="161" t="s">
        <v>31</v>
      </c>
      <c r="C211" s="161"/>
      <c r="D211" s="5">
        <f t="shared" ref="D211:F211" si="69">SUM(D204:D210)</f>
        <v>74000</v>
      </c>
      <c r="E211" s="5">
        <f t="shared" si="69"/>
        <v>110000</v>
      </c>
      <c r="F211" s="5">
        <f t="shared" si="69"/>
        <v>43158</v>
      </c>
      <c r="G211" s="22">
        <f>SUM(G204:G210)</f>
        <v>70000</v>
      </c>
      <c r="I211" s="39">
        <f t="shared" ref="I211" si="70">SUM(I204:I210)</f>
        <v>43158</v>
      </c>
      <c r="J211" s="44">
        <f>SUM(J204:J210)</f>
        <v>70000</v>
      </c>
    </row>
    <row r="212" spans="1:10">
      <c r="A212" s="162" t="s">
        <v>42</v>
      </c>
      <c r="B212" s="162"/>
      <c r="C212" s="162"/>
      <c r="D212" s="162"/>
      <c r="E212" s="162"/>
      <c r="F212" s="162"/>
      <c r="I212" s="42"/>
    </row>
    <row r="213" spans="1:10">
      <c r="A213" s="16">
        <v>3412</v>
      </c>
      <c r="B213" s="16">
        <v>5021</v>
      </c>
      <c r="C213" s="2" t="s">
        <v>78</v>
      </c>
      <c r="D213" s="2">
        <v>0</v>
      </c>
      <c r="E213" s="2">
        <v>0</v>
      </c>
      <c r="F213" s="2">
        <v>0</v>
      </c>
      <c r="G213" s="21">
        <v>0</v>
      </c>
      <c r="I213" s="47">
        <v>0</v>
      </c>
      <c r="J213" s="45">
        <v>0</v>
      </c>
    </row>
    <row r="214" spans="1:10">
      <c r="A214" s="16">
        <v>3412</v>
      </c>
      <c r="B214" s="16">
        <v>5137</v>
      </c>
      <c r="C214" s="2" t="s">
        <v>69</v>
      </c>
      <c r="D214" s="2">
        <v>0</v>
      </c>
      <c r="E214" s="2">
        <v>0</v>
      </c>
      <c r="F214" s="2">
        <v>0</v>
      </c>
      <c r="G214" s="21">
        <v>0</v>
      </c>
      <c r="I214" s="47">
        <v>0</v>
      </c>
      <c r="J214" s="45">
        <v>0</v>
      </c>
    </row>
    <row r="215" spans="1:10">
      <c r="A215" s="16">
        <v>3412</v>
      </c>
      <c r="B215" s="16">
        <v>5151</v>
      </c>
      <c r="C215" s="2" t="s">
        <v>82</v>
      </c>
      <c r="D215" s="3">
        <v>7000</v>
      </c>
      <c r="E215" s="3">
        <v>7000</v>
      </c>
      <c r="F215" s="2">
        <v>0</v>
      </c>
      <c r="G215" s="21">
        <v>0</v>
      </c>
      <c r="I215" s="47">
        <v>0</v>
      </c>
      <c r="J215" s="45">
        <v>0</v>
      </c>
    </row>
    <row r="216" spans="1:10">
      <c r="A216" s="16">
        <v>3412</v>
      </c>
      <c r="B216" s="16">
        <v>5153</v>
      </c>
      <c r="C216" s="2" t="s">
        <v>76</v>
      </c>
      <c r="D216" s="3">
        <v>3000</v>
      </c>
      <c r="E216" s="3">
        <v>3000</v>
      </c>
      <c r="F216" s="2">
        <v>0</v>
      </c>
      <c r="G216" s="21">
        <v>0</v>
      </c>
      <c r="I216" s="47">
        <v>0</v>
      </c>
      <c r="J216" s="45">
        <v>0</v>
      </c>
    </row>
    <row r="217" spans="1:10">
      <c r="A217" s="16">
        <v>3412</v>
      </c>
      <c r="B217" s="16">
        <v>5154</v>
      </c>
      <c r="C217" s="2" t="s">
        <v>77</v>
      </c>
      <c r="D217" s="3">
        <v>50000</v>
      </c>
      <c r="E217" s="3">
        <v>50000</v>
      </c>
      <c r="F217" s="3">
        <v>8881</v>
      </c>
      <c r="G217" s="21">
        <v>10000</v>
      </c>
      <c r="H217" s="27" t="s">
        <v>182</v>
      </c>
      <c r="I217" s="40">
        <v>8881</v>
      </c>
      <c r="J217" s="45">
        <v>10000</v>
      </c>
    </row>
    <row r="218" spans="1:10">
      <c r="A218" s="16">
        <v>3412</v>
      </c>
      <c r="B218" s="16">
        <v>5156</v>
      </c>
      <c r="C218" s="2" t="s">
        <v>96</v>
      </c>
      <c r="D218" s="2">
        <v>0</v>
      </c>
      <c r="E218" s="2">
        <v>0</v>
      </c>
      <c r="F218" s="2">
        <v>0</v>
      </c>
      <c r="G218" s="21">
        <v>0</v>
      </c>
      <c r="I218" s="47">
        <v>0</v>
      </c>
      <c r="J218" s="45">
        <v>0</v>
      </c>
    </row>
    <row r="219" spans="1:10">
      <c r="A219" s="16">
        <v>3412</v>
      </c>
      <c r="B219" s="16">
        <v>5169</v>
      </c>
      <c r="C219" s="2" t="s">
        <v>70</v>
      </c>
      <c r="D219" s="2">
        <v>0</v>
      </c>
      <c r="E219" s="2">
        <v>0</v>
      </c>
      <c r="F219" s="2">
        <v>0</v>
      </c>
      <c r="G219" s="21">
        <v>0</v>
      </c>
      <c r="I219" s="47">
        <v>0</v>
      </c>
      <c r="J219" s="45">
        <v>0</v>
      </c>
    </row>
    <row r="220" spans="1:10">
      <c r="A220" s="16">
        <v>3412</v>
      </c>
      <c r="B220" s="16">
        <v>5171</v>
      </c>
      <c r="C220" s="2" t="s">
        <v>71</v>
      </c>
      <c r="D220" s="2">
        <v>0</v>
      </c>
      <c r="E220" s="2">
        <v>0</v>
      </c>
      <c r="F220" s="2">
        <v>0</v>
      </c>
      <c r="G220" s="21">
        <v>0</v>
      </c>
      <c r="I220" s="47">
        <v>0</v>
      </c>
      <c r="J220" s="45">
        <v>0</v>
      </c>
    </row>
    <row r="221" spans="1:10" ht="26.25">
      <c r="A221" s="16">
        <v>3412</v>
      </c>
      <c r="B221" s="16">
        <v>5221</v>
      </c>
      <c r="C221" s="2" t="s">
        <v>88</v>
      </c>
      <c r="D221" s="2">
        <v>0</v>
      </c>
      <c r="E221" s="3">
        <v>52000</v>
      </c>
      <c r="F221" s="38">
        <v>45581</v>
      </c>
      <c r="G221" s="21">
        <v>50000</v>
      </c>
      <c r="H221" s="27" t="s">
        <v>211</v>
      </c>
      <c r="I221" s="40">
        <v>45581</v>
      </c>
      <c r="J221" s="45">
        <v>50000</v>
      </c>
    </row>
    <row r="222" spans="1:10">
      <c r="A222" s="16">
        <v>3412</v>
      </c>
      <c r="B222" s="16">
        <v>6121</v>
      </c>
      <c r="C222" s="2" t="s">
        <v>72</v>
      </c>
      <c r="D222" s="2">
        <v>0</v>
      </c>
      <c r="E222" s="2">
        <v>0</v>
      </c>
      <c r="F222" s="2">
        <v>0</v>
      </c>
      <c r="G222" s="21">
        <v>0</v>
      </c>
      <c r="I222" s="47">
        <v>0</v>
      </c>
      <c r="J222" s="45">
        <v>0</v>
      </c>
    </row>
    <row r="223" spans="1:10">
      <c r="A223" s="17">
        <v>3412</v>
      </c>
      <c r="B223" s="161" t="s">
        <v>31</v>
      </c>
      <c r="C223" s="161"/>
      <c r="D223" s="5">
        <f t="shared" ref="D223:F223" si="71">SUM(D213:D222)</f>
        <v>60000</v>
      </c>
      <c r="E223" s="5">
        <f t="shared" si="71"/>
        <v>112000</v>
      </c>
      <c r="F223" s="5">
        <f t="shared" si="71"/>
        <v>54462</v>
      </c>
      <c r="G223" s="22">
        <f>SUM(G213:G222)</f>
        <v>60000</v>
      </c>
      <c r="I223" s="39">
        <f t="shared" ref="I223" si="72">SUM(I213:I222)</f>
        <v>54462</v>
      </c>
      <c r="J223" s="44">
        <f>SUM(J213:J222)</f>
        <v>60000</v>
      </c>
    </row>
    <row r="224" spans="1:10">
      <c r="A224" s="162" t="s">
        <v>97</v>
      </c>
      <c r="B224" s="162"/>
      <c r="C224" s="162"/>
      <c r="D224" s="162"/>
      <c r="E224" s="162"/>
      <c r="F224" s="162"/>
      <c r="I224" s="42"/>
    </row>
    <row r="225" spans="1:10" s="30" customFormat="1" ht="26.25">
      <c r="A225" s="31">
        <v>3419</v>
      </c>
      <c r="B225" s="31">
        <v>5222</v>
      </c>
      <c r="C225" s="29" t="s">
        <v>98</v>
      </c>
      <c r="D225" s="29">
        <v>0</v>
      </c>
      <c r="E225" s="32">
        <v>130000</v>
      </c>
      <c r="F225" s="32">
        <v>130000</v>
      </c>
      <c r="G225" s="35">
        <v>50000</v>
      </c>
      <c r="H225" s="33" t="s">
        <v>212</v>
      </c>
      <c r="I225" s="32">
        <v>130000</v>
      </c>
      <c r="J225" s="35">
        <v>50000</v>
      </c>
    </row>
    <row r="226" spans="1:10" ht="26.25">
      <c r="A226" s="16">
        <v>3419</v>
      </c>
      <c r="B226" s="16">
        <v>5229</v>
      </c>
      <c r="C226" s="2" t="s">
        <v>86</v>
      </c>
      <c r="D226" s="3">
        <v>30000</v>
      </c>
      <c r="E226" s="3">
        <v>55000</v>
      </c>
      <c r="F226" s="2">
        <v>0</v>
      </c>
      <c r="G226" s="21">
        <v>0</v>
      </c>
      <c r="I226" s="47">
        <v>0</v>
      </c>
      <c r="J226" s="45">
        <v>0</v>
      </c>
    </row>
    <row r="227" spans="1:10">
      <c r="A227" s="16">
        <v>3419</v>
      </c>
      <c r="B227" s="16">
        <v>5331</v>
      </c>
      <c r="C227" s="2" t="s">
        <v>84</v>
      </c>
      <c r="D227" s="2">
        <v>0</v>
      </c>
      <c r="E227" s="2">
        <v>0</v>
      </c>
      <c r="F227" s="2">
        <v>0</v>
      </c>
      <c r="G227" s="21">
        <v>0</v>
      </c>
      <c r="I227" s="47">
        <v>0</v>
      </c>
      <c r="J227" s="45">
        <v>0</v>
      </c>
    </row>
    <row r="228" spans="1:10">
      <c r="A228" s="17">
        <v>3419</v>
      </c>
      <c r="B228" s="161" t="s">
        <v>31</v>
      </c>
      <c r="C228" s="161"/>
      <c r="D228" s="5">
        <v>30000</v>
      </c>
      <c r="E228" s="5">
        <v>185000</v>
      </c>
      <c r="F228" s="5">
        <f>SUM(F225:F227)</f>
        <v>130000</v>
      </c>
      <c r="G228" s="39">
        <f>SUM(G225:G227)</f>
        <v>50000</v>
      </c>
      <c r="I228" s="39">
        <f>SUM(I225:I227)</f>
        <v>130000</v>
      </c>
      <c r="J228" s="39">
        <f>SUM(J225:J227)</f>
        <v>50000</v>
      </c>
    </row>
    <row r="229" spans="1:10">
      <c r="A229" s="162" t="s">
        <v>99</v>
      </c>
      <c r="B229" s="162"/>
      <c r="C229" s="162"/>
      <c r="D229" s="162"/>
      <c r="E229" s="162"/>
      <c r="F229" s="162"/>
      <c r="I229" s="42"/>
    </row>
    <row r="230" spans="1:10">
      <c r="A230" s="16">
        <v>3421</v>
      </c>
      <c r="B230" s="16">
        <v>5137</v>
      </c>
      <c r="C230" s="2" t="s">
        <v>69</v>
      </c>
      <c r="D230" s="3">
        <v>20000</v>
      </c>
      <c r="E230" s="3">
        <v>20000</v>
      </c>
      <c r="F230" s="2">
        <v>0</v>
      </c>
      <c r="G230" s="21">
        <v>0</v>
      </c>
      <c r="I230" s="47">
        <v>0</v>
      </c>
      <c r="J230" s="45">
        <v>0</v>
      </c>
    </row>
    <row r="231" spans="1:10">
      <c r="A231" s="16">
        <v>3421</v>
      </c>
      <c r="B231" s="16">
        <v>5139</v>
      </c>
      <c r="C231" s="2" t="s">
        <v>81</v>
      </c>
      <c r="D231" s="2">
        <v>0</v>
      </c>
      <c r="E231" s="2">
        <v>0</v>
      </c>
      <c r="F231" s="2">
        <v>0</v>
      </c>
      <c r="G231" s="21">
        <v>0</v>
      </c>
      <c r="I231" s="47">
        <v>0</v>
      </c>
      <c r="J231" s="45">
        <v>0</v>
      </c>
    </row>
    <row r="232" spans="1:10" s="30" customFormat="1">
      <c r="A232" s="31">
        <v>3421</v>
      </c>
      <c r="B232" s="31">
        <v>5169</v>
      </c>
      <c r="C232" s="29" t="s">
        <v>70</v>
      </c>
      <c r="D232" s="32">
        <v>20000</v>
      </c>
      <c r="E232" s="32">
        <v>20000</v>
      </c>
      <c r="F232" s="32">
        <v>6420</v>
      </c>
      <c r="G232" s="35">
        <v>15000</v>
      </c>
      <c r="H232" s="33" t="s">
        <v>213</v>
      </c>
      <c r="I232" s="32">
        <v>6420</v>
      </c>
      <c r="J232" s="35">
        <v>15000</v>
      </c>
    </row>
    <row r="233" spans="1:10">
      <c r="A233" s="16">
        <v>3421</v>
      </c>
      <c r="B233" s="16">
        <v>5171</v>
      </c>
      <c r="C233" s="2" t="s">
        <v>71</v>
      </c>
      <c r="D233" s="2">
        <v>0</v>
      </c>
      <c r="E233" s="2">
        <v>0</v>
      </c>
      <c r="F233" s="2">
        <v>0</v>
      </c>
      <c r="G233" s="21">
        <v>0</v>
      </c>
      <c r="I233" s="47">
        <v>0</v>
      </c>
      <c r="J233" s="45">
        <v>0</v>
      </c>
    </row>
    <row r="234" spans="1:10" ht="26.25">
      <c r="A234" s="16">
        <v>3421</v>
      </c>
      <c r="B234" s="16">
        <v>5229</v>
      </c>
      <c r="C234" s="2" t="s">
        <v>86</v>
      </c>
      <c r="D234" s="3">
        <v>10000</v>
      </c>
      <c r="E234" s="3">
        <v>25000</v>
      </c>
      <c r="F234" s="3">
        <v>9000</v>
      </c>
      <c r="G234" s="21">
        <v>20000</v>
      </c>
      <c r="H234" s="27" t="s">
        <v>183</v>
      </c>
      <c r="I234" s="40">
        <v>9000</v>
      </c>
      <c r="J234" s="45">
        <v>20000</v>
      </c>
    </row>
    <row r="235" spans="1:10" ht="26.25">
      <c r="A235" s="16">
        <v>3421</v>
      </c>
      <c r="B235" s="16">
        <v>6129</v>
      </c>
      <c r="C235" s="2" t="s">
        <v>73</v>
      </c>
      <c r="D235" s="3">
        <v>50000</v>
      </c>
      <c r="E235" s="3">
        <v>50000</v>
      </c>
      <c r="F235" s="2">
        <v>0</v>
      </c>
      <c r="G235" s="21">
        <v>0</v>
      </c>
      <c r="I235" s="47">
        <v>0</v>
      </c>
      <c r="J235" s="45">
        <v>0</v>
      </c>
    </row>
    <row r="236" spans="1:10">
      <c r="A236" s="17">
        <v>3421</v>
      </c>
      <c r="B236" s="161" t="s">
        <v>31</v>
      </c>
      <c r="C236" s="161"/>
      <c r="D236" s="5">
        <f t="shared" ref="D236:F236" si="73">SUM(D230:D235)</f>
        <v>100000</v>
      </c>
      <c r="E236" s="5">
        <f t="shared" si="73"/>
        <v>115000</v>
      </c>
      <c r="F236" s="5">
        <f t="shared" si="73"/>
        <v>15420</v>
      </c>
      <c r="G236" s="22">
        <f>SUM(G230:G235)</f>
        <v>35000</v>
      </c>
      <c r="I236" s="39">
        <f t="shared" ref="I236" si="74">SUM(I230:I235)</f>
        <v>15420</v>
      </c>
      <c r="J236" s="44">
        <f>SUM(J230:J235)</f>
        <v>35000</v>
      </c>
    </row>
    <row r="237" spans="1:10">
      <c r="A237" s="162" t="s">
        <v>43</v>
      </c>
      <c r="B237" s="162"/>
      <c r="C237" s="162"/>
      <c r="D237" s="162"/>
      <c r="E237" s="162"/>
      <c r="F237" s="162"/>
      <c r="I237" s="42"/>
    </row>
    <row r="238" spans="1:10">
      <c r="A238" s="16">
        <v>3429</v>
      </c>
      <c r="B238" s="16">
        <v>5021</v>
      </c>
      <c r="C238" s="2" t="s">
        <v>78</v>
      </c>
      <c r="D238" s="2">
        <v>0</v>
      </c>
      <c r="E238" s="2">
        <v>0</v>
      </c>
      <c r="F238" s="2">
        <v>0</v>
      </c>
      <c r="G238" s="21">
        <v>0</v>
      </c>
      <c r="I238" s="47">
        <v>0</v>
      </c>
      <c r="J238" s="45">
        <v>0</v>
      </c>
    </row>
    <row r="239" spans="1:10" s="30" customFormat="1">
      <c r="A239" s="31">
        <v>3429</v>
      </c>
      <c r="B239" s="31">
        <v>5139</v>
      </c>
      <c r="C239" s="29" t="s">
        <v>81</v>
      </c>
      <c r="D239" s="32">
        <v>60000</v>
      </c>
      <c r="E239" s="32">
        <v>60000</v>
      </c>
      <c r="F239" s="32">
        <v>39235</v>
      </c>
      <c r="G239" s="35">
        <v>50000</v>
      </c>
      <c r="H239" s="33"/>
      <c r="I239" s="32">
        <v>39235</v>
      </c>
      <c r="J239" s="35">
        <v>50000</v>
      </c>
    </row>
    <row r="240" spans="1:10">
      <c r="A240" s="16">
        <v>3429</v>
      </c>
      <c r="B240" s="16">
        <v>5154</v>
      </c>
      <c r="C240" s="2" t="s">
        <v>77</v>
      </c>
      <c r="D240" s="2">
        <v>0</v>
      </c>
      <c r="E240" s="3">
        <v>1000</v>
      </c>
      <c r="F240" s="2">
        <v>55</v>
      </c>
      <c r="G240" s="21">
        <v>0</v>
      </c>
      <c r="I240" s="47">
        <v>55</v>
      </c>
      <c r="J240" s="45">
        <v>0</v>
      </c>
    </row>
    <row r="241" spans="1:10">
      <c r="A241" s="16">
        <v>3429</v>
      </c>
      <c r="B241" s="16">
        <v>5169</v>
      </c>
      <c r="C241" s="2" t="s">
        <v>70</v>
      </c>
      <c r="D241" s="3">
        <v>5000</v>
      </c>
      <c r="E241" s="3">
        <v>5000</v>
      </c>
      <c r="F241" s="2">
        <v>0</v>
      </c>
      <c r="G241" s="21">
        <v>0</v>
      </c>
      <c r="I241" s="47">
        <v>0</v>
      </c>
      <c r="J241" s="45">
        <v>0</v>
      </c>
    </row>
    <row r="242" spans="1:10" s="30" customFormat="1">
      <c r="A242" s="31">
        <v>3429</v>
      </c>
      <c r="B242" s="31">
        <v>5171</v>
      </c>
      <c r="C242" s="29" t="s">
        <v>71</v>
      </c>
      <c r="D242" s="32">
        <v>50000</v>
      </c>
      <c r="E242" s="32">
        <v>50000</v>
      </c>
      <c r="F242" s="32">
        <v>41669.300000000003</v>
      </c>
      <c r="G242" s="35">
        <v>5000</v>
      </c>
      <c r="H242" s="33" t="s">
        <v>235</v>
      </c>
      <c r="I242" s="32">
        <v>41669.300000000003</v>
      </c>
      <c r="J242" s="35">
        <v>5000</v>
      </c>
    </row>
    <row r="243" spans="1:10" ht="26.25">
      <c r="A243" s="16">
        <v>3429</v>
      </c>
      <c r="B243" s="16">
        <v>5229</v>
      </c>
      <c r="C243" s="2" t="s">
        <v>86</v>
      </c>
      <c r="D243" s="3">
        <v>20000</v>
      </c>
      <c r="E243" s="3">
        <v>20000</v>
      </c>
      <c r="F243" s="2">
        <v>0</v>
      </c>
      <c r="G243" s="21">
        <v>0</v>
      </c>
      <c r="I243" s="47">
        <v>0</v>
      </c>
      <c r="J243" s="45">
        <v>0</v>
      </c>
    </row>
    <row r="244" spans="1:10">
      <c r="A244" s="16">
        <v>3429</v>
      </c>
      <c r="B244" s="16">
        <v>6121</v>
      </c>
      <c r="C244" s="2" t="s">
        <v>72</v>
      </c>
      <c r="D244" s="2">
        <v>0</v>
      </c>
      <c r="E244" s="2">
        <v>0</v>
      </c>
      <c r="F244" s="2">
        <v>0</v>
      </c>
      <c r="G244" s="21">
        <v>0</v>
      </c>
      <c r="I244" s="47">
        <v>0</v>
      </c>
      <c r="J244" s="45">
        <v>0</v>
      </c>
    </row>
    <row r="245" spans="1:10">
      <c r="A245" s="17">
        <v>3429</v>
      </c>
      <c r="B245" s="161" t="s">
        <v>31</v>
      </c>
      <c r="C245" s="161"/>
      <c r="D245" s="5">
        <f t="shared" ref="D245:F245" si="75">SUM(D238:D244)</f>
        <v>135000</v>
      </c>
      <c r="E245" s="5">
        <f t="shared" si="75"/>
        <v>136000</v>
      </c>
      <c r="F245" s="5">
        <f t="shared" si="75"/>
        <v>80959.3</v>
      </c>
      <c r="G245" s="22">
        <f>SUM(G238:G244)</f>
        <v>55000</v>
      </c>
      <c r="I245" s="39">
        <f t="shared" ref="I245" si="76">SUM(I238:I244)</f>
        <v>80959.3</v>
      </c>
      <c r="J245" s="44">
        <f>SUM(J238:J244)</f>
        <v>55000</v>
      </c>
    </row>
    <row r="246" spans="1:10">
      <c r="A246" s="162" t="s">
        <v>44</v>
      </c>
      <c r="B246" s="162"/>
      <c r="C246" s="162"/>
      <c r="D246" s="162"/>
      <c r="E246" s="162"/>
      <c r="F246" s="162"/>
      <c r="I246" s="42"/>
    </row>
    <row r="247" spans="1:10" s="30" customFormat="1">
      <c r="A247" s="31">
        <v>3612</v>
      </c>
      <c r="B247" s="31">
        <v>5021</v>
      </c>
      <c r="C247" s="29" t="s">
        <v>78</v>
      </c>
      <c r="D247" s="32">
        <v>21682</v>
      </c>
      <c r="E247" s="32">
        <v>21682</v>
      </c>
      <c r="F247" s="32">
        <v>20400</v>
      </c>
      <c r="G247" s="35">
        <v>21682</v>
      </c>
      <c r="H247" s="33"/>
      <c r="I247" s="32">
        <v>20400</v>
      </c>
      <c r="J247" s="35">
        <v>21682</v>
      </c>
    </row>
    <row r="248" spans="1:10">
      <c r="A248" s="16">
        <v>3612</v>
      </c>
      <c r="B248" s="16">
        <v>5137</v>
      </c>
      <c r="C248" s="2" t="s">
        <v>69</v>
      </c>
      <c r="D248" s="3">
        <v>10000</v>
      </c>
      <c r="E248" s="3">
        <v>10000</v>
      </c>
      <c r="F248" s="2">
        <v>0</v>
      </c>
      <c r="G248" s="21">
        <v>0</v>
      </c>
      <c r="I248" s="47">
        <v>0</v>
      </c>
      <c r="J248" s="45">
        <v>0</v>
      </c>
    </row>
    <row r="249" spans="1:10">
      <c r="A249" s="16">
        <v>3612</v>
      </c>
      <c r="B249" s="16">
        <v>5139</v>
      </c>
      <c r="C249" s="2" t="s">
        <v>81</v>
      </c>
      <c r="D249" s="3">
        <v>10000</v>
      </c>
      <c r="E249" s="3">
        <v>10000</v>
      </c>
      <c r="F249" s="2">
        <v>0</v>
      </c>
      <c r="G249" s="21">
        <v>0</v>
      </c>
      <c r="I249" s="47">
        <v>0</v>
      </c>
      <c r="J249" s="45">
        <v>0</v>
      </c>
    </row>
    <row r="250" spans="1:10">
      <c r="A250" s="16">
        <v>3612</v>
      </c>
      <c r="B250" s="16">
        <v>5151</v>
      </c>
      <c r="C250" s="2" t="s">
        <v>82</v>
      </c>
      <c r="D250" s="3">
        <v>50000</v>
      </c>
      <c r="E250" s="3">
        <v>50000</v>
      </c>
      <c r="F250" s="3">
        <v>35415</v>
      </c>
      <c r="G250" s="21">
        <v>50000</v>
      </c>
      <c r="H250" s="168" t="s">
        <v>184</v>
      </c>
      <c r="I250" s="40">
        <v>35415</v>
      </c>
      <c r="J250" s="45">
        <v>50000</v>
      </c>
    </row>
    <row r="251" spans="1:10">
      <c r="A251" s="16">
        <v>3612</v>
      </c>
      <c r="B251" s="16">
        <v>5153</v>
      </c>
      <c r="C251" s="2" t="s">
        <v>76</v>
      </c>
      <c r="D251" s="3">
        <v>150000</v>
      </c>
      <c r="E251" s="3">
        <v>150000</v>
      </c>
      <c r="F251" s="3">
        <v>115605.12</v>
      </c>
      <c r="G251" s="21">
        <v>150000</v>
      </c>
      <c r="H251" s="168"/>
      <c r="I251" s="40">
        <v>115605.12</v>
      </c>
      <c r="J251" s="45">
        <v>150000</v>
      </c>
    </row>
    <row r="252" spans="1:10">
      <c r="A252" s="16">
        <v>3612</v>
      </c>
      <c r="B252" s="16">
        <v>5154</v>
      </c>
      <c r="C252" s="2" t="s">
        <v>77</v>
      </c>
      <c r="D252" s="3">
        <v>80000</v>
      </c>
      <c r="E252" s="3">
        <v>80000</v>
      </c>
      <c r="F252" s="3">
        <v>42105.98</v>
      </c>
      <c r="G252" s="21">
        <v>80000</v>
      </c>
      <c r="H252" s="168"/>
      <c r="I252" s="40">
        <v>42105.98</v>
      </c>
      <c r="J252" s="45">
        <v>80000</v>
      </c>
    </row>
    <row r="253" spans="1:10">
      <c r="A253" s="16">
        <v>3612</v>
      </c>
      <c r="B253" s="16">
        <v>5162</v>
      </c>
      <c r="C253" s="2" t="s">
        <v>100</v>
      </c>
      <c r="D253" s="3">
        <v>1200</v>
      </c>
      <c r="E253" s="3">
        <v>1200</v>
      </c>
      <c r="F253" s="2">
        <v>19</v>
      </c>
      <c r="G253" s="21">
        <v>200</v>
      </c>
      <c r="H253" s="168"/>
      <c r="I253" s="47">
        <v>19</v>
      </c>
      <c r="J253" s="45">
        <v>200</v>
      </c>
    </row>
    <row r="254" spans="1:10">
      <c r="A254" s="16">
        <v>3612</v>
      </c>
      <c r="B254" s="16">
        <v>5166</v>
      </c>
      <c r="C254" s="2" t="s">
        <v>79</v>
      </c>
      <c r="D254" s="2">
        <v>0</v>
      </c>
      <c r="E254" s="2">
        <v>0</v>
      </c>
      <c r="F254" s="2">
        <v>0</v>
      </c>
      <c r="G254" s="21">
        <v>0</v>
      </c>
      <c r="I254" s="47">
        <v>0</v>
      </c>
      <c r="J254" s="45">
        <v>0</v>
      </c>
    </row>
    <row r="255" spans="1:10" ht="30">
      <c r="A255" s="16">
        <v>3612</v>
      </c>
      <c r="B255" s="16">
        <v>5169</v>
      </c>
      <c r="C255" s="2" t="s">
        <v>70</v>
      </c>
      <c r="D255" s="3">
        <v>80000</v>
      </c>
      <c r="E255" s="3">
        <v>50000</v>
      </c>
      <c r="F255" s="3">
        <v>5227.2</v>
      </c>
      <c r="G255" s="21">
        <v>250000</v>
      </c>
      <c r="H255" s="27" t="s">
        <v>135</v>
      </c>
      <c r="I255" s="40">
        <v>5227.2</v>
      </c>
      <c r="J255" s="45">
        <v>250000</v>
      </c>
    </row>
    <row r="256" spans="1:10">
      <c r="A256" s="16">
        <v>3612</v>
      </c>
      <c r="B256" s="16">
        <v>5171</v>
      </c>
      <c r="C256" s="2" t="s">
        <v>71</v>
      </c>
      <c r="D256" s="3">
        <v>150000</v>
      </c>
      <c r="E256" s="3">
        <v>70000</v>
      </c>
      <c r="F256" s="3">
        <v>3527</v>
      </c>
      <c r="G256" s="21">
        <v>50000</v>
      </c>
      <c r="H256" s="27" t="s">
        <v>185</v>
      </c>
      <c r="I256" s="40">
        <v>3527</v>
      </c>
      <c r="J256" s="45">
        <v>50000</v>
      </c>
    </row>
    <row r="257" spans="1:10">
      <c r="A257" s="16">
        <v>3612</v>
      </c>
      <c r="B257" s="16">
        <v>5909</v>
      </c>
      <c r="C257" s="2" t="s">
        <v>65</v>
      </c>
      <c r="D257" s="2">
        <v>0</v>
      </c>
      <c r="E257" s="2">
        <v>0</v>
      </c>
      <c r="F257" s="2">
        <v>0</v>
      </c>
      <c r="G257" s="21">
        <v>0</v>
      </c>
      <c r="I257" s="47">
        <v>0</v>
      </c>
      <c r="J257" s="45">
        <v>0</v>
      </c>
    </row>
    <row r="258" spans="1:10" ht="30">
      <c r="A258" s="16">
        <v>3612</v>
      </c>
      <c r="B258" s="16">
        <v>6121</v>
      </c>
      <c r="C258" s="2" t="s">
        <v>72</v>
      </c>
      <c r="D258" s="3">
        <v>450000</v>
      </c>
      <c r="E258" s="3">
        <v>700000</v>
      </c>
      <c r="F258" s="3">
        <v>676090.84</v>
      </c>
      <c r="G258" s="21">
        <v>500000</v>
      </c>
      <c r="H258" s="42" t="s">
        <v>237</v>
      </c>
      <c r="I258" s="40">
        <v>676090.84</v>
      </c>
      <c r="J258" s="45">
        <v>500000</v>
      </c>
    </row>
    <row r="259" spans="1:10">
      <c r="A259" s="17">
        <v>3612</v>
      </c>
      <c r="B259" s="161" t="s">
        <v>31</v>
      </c>
      <c r="C259" s="161"/>
      <c r="D259" s="5">
        <f t="shared" ref="D259:F259" si="77">SUM(D247:D258)</f>
        <v>1002882</v>
      </c>
      <c r="E259" s="5">
        <f t="shared" si="77"/>
        <v>1142882</v>
      </c>
      <c r="F259" s="5">
        <f t="shared" si="77"/>
        <v>898390.14</v>
      </c>
      <c r="G259" s="22">
        <f>SUM(G247:G258)</f>
        <v>1101882</v>
      </c>
      <c r="I259" s="39">
        <f t="shared" ref="I259" si="78">SUM(I247:I258)</f>
        <v>898390.14</v>
      </c>
      <c r="J259" s="44">
        <f>SUM(J247:J258)</f>
        <v>1101882</v>
      </c>
    </row>
    <row r="260" spans="1:10">
      <c r="A260" s="162" t="s">
        <v>101</v>
      </c>
      <c r="B260" s="162"/>
      <c r="C260" s="162"/>
      <c r="D260" s="162"/>
      <c r="E260" s="162"/>
      <c r="F260" s="162"/>
      <c r="I260" s="42"/>
    </row>
    <row r="261" spans="1:10">
      <c r="A261" s="16">
        <v>3631</v>
      </c>
      <c r="B261" s="16">
        <v>5021</v>
      </c>
      <c r="C261" s="2" t="s">
        <v>78</v>
      </c>
      <c r="D261" s="3">
        <v>130000</v>
      </c>
      <c r="E261" s="3">
        <v>130000</v>
      </c>
      <c r="F261" s="3">
        <v>92400</v>
      </c>
      <c r="G261" s="21">
        <v>120000</v>
      </c>
      <c r="H261" s="165" t="s">
        <v>186</v>
      </c>
      <c r="I261" s="40">
        <v>92400</v>
      </c>
      <c r="J261" s="45">
        <v>120000</v>
      </c>
    </row>
    <row r="262" spans="1:10">
      <c r="A262" s="16">
        <v>3631</v>
      </c>
      <c r="B262" s="16">
        <v>5031</v>
      </c>
      <c r="C262" s="2" t="s">
        <v>102</v>
      </c>
      <c r="D262" s="3">
        <v>33000</v>
      </c>
      <c r="E262" s="3">
        <v>33000</v>
      </c>
      <c r="F262" s="3">
        <v>3000</v>
      </c>
      <c r="G262" s="21">
        <v>5000</v>
      </c>
      <c r="H262" s="165"/>
      <c r="I262" s="40">
        <v>3000</v>
      </c>
      <c r="J262" s="45">
        <v>5000</v>
      </c>
    </row>
    <row r="263" spans="1:10">
      <c r="A263" s="16">
        <v>3631</v>
      </c>
      <c r="B263" s="16">
        <v>5032</v>
      </c>
      <c r="C263" s="2" t="s">
        <v>103</v>
      </c>
      <c r="D263" s="3">
        <v>11000</v>
      </c>
      <c r="E263" s="3">
        <v>11000</v>
      </c>
      <c r="F263" s="3">
        <v>1080</v>
      </c>
      <c r="G263" s="21">
        <v>5000</v>
      </c>
      <c r="H263" s="165"/>
      <c r="I263" s="40">
        <v>1080</v>
      </c>
      <c r="J263" s="45">
        <v>5000</v>
      </c>
    </row>
    <row r="264" spans="1:10">
      <c r="A264" s="16">
        <v>3631</v>
      </c>
      <c r="B264" s="16">
        <v>5139</v>
      </c>
      <c r="C264" s="2" t="s">
        <v>81</v>
      </c>
      <c r="D264" s="3">
        <v>150000</v>
      </c>
      <c r="E264" s="3">
        <v>50000</v>
      </c>
      <c r="F264" s="3">
        <v>11908</v>
      </c>
      <c r="G264" s="21">
        <v>50000</v>
      </c>
      <c r="H264" s="165"/>
      <c r="I264" s="40">
        <v>11908</v>
      </c>
      <c r="J264" s="45">
        <v>50000</v>
      </c>
    </row>
    <row r="265" spans="1:10">
      <c r="A265" s="16">
        <v>3631</v>
      </c>
      <c r="B265" s="16">
        <v>5154</v>
      </c>
      <c r="C265" s="2" t="s">
        <v>77</v>
      </c>
      <c r="D265" s="3">
        <v>280000</v>
      </c>
      <c r="E265" s="3">
        <v>280000</v>
      </c>
      <c r="F265" s="3">
        <v>133842.89000000001</v>
      </c>
      <c r="G265" s="21">
        <v>210000</v>
      </c>
      <c r="H265" s="165"/>
      <c r="I265" s="40">
        <v>133842.89000000001</v>
      </c>
      <c r="J265" s="45">
        <v>210000</v>
      </c>
    </row>
    <row r="266" spans="1:10">
      <c r="A266" s="16">
        <v>3631</v>
      </c>
      <c r="B266" s="16">
        <v>5169</v>
      </c>
      <c r="C266" s="2" t="s">
        <v>70</v>
      </c>
      <c r="D266" s="3">
        <v>50000</v>
      </c>
      <c r="E266" s="3">
        <v>50000</v>
      </c>
      <c r="F266" s="2">
        <v>0</v>
      </c>
      <c r="G266" s="21">
        <v>50000</v>
      </c>
      <c r="H266" s="165"/>
      <c r="I266" s="47">
        <v>0</v>
      </c>
      <c r="J266" s="45">
        <v>50000</v>
      </c>
    </row>
    <row r="267" spans="1:10">
      <c r="A267" s="16">
        <v>3631</v>
      </c>
      <c r="B267" s="16">
        <v>5171</v>
      </c>
      <c r="C267" s="2" t="s">
        <v>71</v>
      </c>
      <c r="D267" s="3">
        <v>50000</v>
      </c>
      <c r="E267" s="3">
        <v>50000</v>
      </c>
      <c r="F267" s="3">
        <v>49247.93</v>
      </c>
      <c r="G267" s="21">
        <v>60000</v>
      </c>
      <c r="H267" s="165"/>
      <c r="I267" s="40">
        <v>49247.93</v>
      </c>
      <c r="J267" s="45">
        <v>60000</v>
      </c>
    </row>
    <row r="268" spans="1:10">
      <c r="A268" s="16">
        <v>3631</v>
      </c>
      <c r="B268" s="16">
        <v>6121</v>
      </c>
      <c r="C268" s="2" t="s">
        <v>72</v>
      </c>
      <c r="D268" s="3">
        <v>142000</v>
      </c>
      <c r="E268" s="3">
        <v>162796</v>
      </c>
      <c r="F268" s="3">
        <v>187156</v>
      </c>
      <c r="G268" s="21">
        <v>50000</v>
      </c>
      <c r="H268" s="165"/>
      <c r="I268" s="40">
        <v>187156</v>
      </c>
      <c r="J268" s="45">
        <v>50000</v>
      </c>
    </row>
    <row r="269" spans="1:10">
      <c r="A269" s="17">
        <v>3631</v>
      </c>
      <c r="B269" s="161" t="s">
        <v>31</v>
      </c>
      <c r="C269" s="161"/>
      <c r="D269" s="5">
        <f t="shared" ref="D269:F269" si="79">SUM(D261:D268)</f>
        <v>846000</v>
      </c>
      <c r="E269" s="5">
        <f t="shared" si="79"/>
        <v>766796</v>
      </c>
      <c r="F269" s="5">
        <f t="shared" si="79"/>
        <v>478634.82</v>
      </c>
      <c r="G269" s="22">
        <f>SUM(G261:G268)</f>
        <v>550000</v>
      </c>
      <c r="I269" s="39">
        <f t="shared" ref="I269" si="80">SUM(I261:I268)</f>
        <v>478634.82</v>
      </c>
      <c r="J269" s="44">
        <f>SUM(J261:J268)</f>
        <v>550000</v>
      </c>
    </row>
    <row r="270" spans="1:10">
      <c r="A270" s="162" t="s">
        <v>45</v>
      </c>
      <c r="B270" s="162"/>
      <c r="C270" s="162"/>
      <c r="D270" s="162"/>
      <c r="E270" s="162"/>
      <c r="F270" s="162"/>
      <c r="I270" s="42"/>
    </row>
    <row r="271" spans="1:10">
      <c r="A271" s="16">
        <v>3635</v>
      </c>
      <c r="B271" s="16">
        <v>5166</v>
      </c>
      <c r="C271" s="2" t="s">
        <v>79</v>
      </c>
      <c r="D271" s="3">
        <v>100000</v>
      </c>
      <c r="E271" s="3">
        <v>30000</v>
      </c>
      <c r="F271" s="2">
        <v>0</v>
      </c>
      <c r="G271" s="21">
        <v>0</v>
      </c>
      <c r="I271" s="47">
        <v>0</v>
      </c>
      <c r="J271" s="45">
        <v>0</v>
      </c>
    </row>
    <row r="272" spans="1:10">
      <c r="A272" s="16">
        <v>3635</v>
      </c>
      <c r="B272" s="16">
        <v>5169</v>
      </c>
      <c r="C272" s="2" t="s">
        <v>70</v>
      </c>
      <c r="D272" s="2">
        <v>0</v>
      </c>
      <c r="E272" s="3">
        <v>250000</v>
      </c>
      <c r="F272" s="3">
        <v>42955</v>
      </c>
      <c r="G272" s="21">
        <v>200000</v>
      </c>
      <c r="H272" s="27" t="s">
        <v>187</v>
      </c>
      <c r="I272" s="40">
        <v>42955</v>
      </c>
      <c r="J272" s="45">
        <v>200000</v>
      </c>
    </row>
    <row r="273" spans="1:10">
      <c r="A273" s="16">
        <v>3635</v>
      </c>
      <c r="B273" s="16">
        <v>6119</v>
      </c>
      <c r="C273" s="2" t="s">
        <v>89</v>
      </c>
      <c r="D273" s="2">
        <v>0</v>
      </c>
      <c r="E273" s="2">
        <v>0</v>
      </c>
      <c r="F273" s="2">
        <v>0</v>
      </c>
      <c r="G273" s="21">
        <v>0</v>
      </c>
      <c r="I273" s="47">
        <v>0</v>
      </c>
      <c r="J273" s="45">
        <v>0</v>
      </c>
    </row>
    <row r="274" spans="1:10">
      <c r="A274" s="17">
        <v>3635</v>
      </c>
      <c r="B274" s="161" t="s">
        <v>31</v>
      </c>
      <c r="C274" s="161"/>
      <c r="D274" s="5">
        <f t="shared" ref="D274:F274" si="81">SUM(D271:D273)</f>
        <v>100000</v>
      </c>
      <c r="E274" s="5">
        <f t="shared" si="81"/>
        <v>280000</v>
      </c>
      <c r="F274" s="5">
        <f t="shared" si="81"/>
        <v>42955</v>
      </c>
      <c r="G274" s="22">
        <f>SUM(G271:G273)</f>
        <v>200000</v>
      </c>
      <c r="I274" s="39">
        <f t="shared" ref="I274" si="82">SUM(I271:I273)</f>
        <v>42955</v>
      </c>
      <c r="J274" s="44">
        <f>SUM(J271:J273)</f>
        <v>200000</v>
      </c>
    </row>
    <row r="275" spans="1:10">
      <c r="A275" s="162" t="s">
        <v>104</v>
      </c>
      <c r="B275" s="162"/>
      <c r="C275" s="162"/>
      <c r="D275" s="162"/>
      <c r="E275" s="162"/>
      <c r="F275" s="162"/>
      <c r="I275" s="42"/>
    </row>
    <row r="276" spans="1:10">
      <c r="A276" s="16">
        <v>3636</v>
      </c>
      <c r="B276" s="16">
        <v>5169</v>
      </c>
      <c r="C276" s="2" t="s">
        <v>70</v>
      </c>
      <c r="D276" s="3">
        <v>125000</v>
      </c>
      <c r="E276" s="3">
        <v>100000</v>
      </c>
      <c r="F276" s="3">
        <v>12100</v>
      </c>
      <c r="G276" s="21">
        <v>140000</v>
      </c>
      <c r="H276" s="27" t="s">
        <v>214</v>
      </c>
      <c r="I276" s="40">
        <v>12100</v>
      </c>
      <c r="J276" s="45">
        <v>140000</v>
      </c>
    </row>
    <row r="277" spans="1:10">
      <c r="A277" s="17">
        <v>3636</v>
      </c>
      <c r="B277" s="161" t="s">
        <v>31</v>
      </c>
      <c r="C277" s="161"/>
      <c r="D277" s="5">
        <f t="shared" ref="D277:F277" si="83">D276</f>
        <v>125000</v>
      </c>
      <c r="E277" s="5">
        <f t="shared" si="83"/>
        <v>100000</v>
      </c>
      <c r="F277" s="5">
        <f t="shared" si="83"/>
        <v>12100</v>
      </c>
      <c r="G277" s="22">
        <f>G276</f>
        <v>140000</v>
      </c>
      <c r="I277" s="39">
        <f t="shared" ref="I277" si="84">I276</f>
        <v>12100</v>
      </c>
      <c r="J277" s="44">
        <f>J276</f>
        <v>140000</v>
      </c>
    </row>
    <row r="278" spans="1:10">
      <c r="A278" s="162" t="s">
        <v>47</v>
      </c>
      <c r="B278" s="162"/>
      <c r="C278" s="162"/>
      <c r="D278" s="162"/>
      <c r="E278" s="162"/>
      <c r="F278" s="162"/>
      <c r="I278" s="42"/>
    </row>
    <row r="279" spans="1:10" s="30" customFormat="1">
      <c r="A279" s="31">
        <v>3639</v>
      </c>
      <c r="B279" s="31">
        <v>5021</v>
      </c>
      <c r="C279" s="29" t="s">
        <v>78</v>
      </c>
      <c r="D279" s="29">
        <v>0</v>
      </c>
      <c r="E279" s="32">
        <v>25000</v>
      </c>
      <c r="F279" s="32">
        <v>8986</v>
      </c>
      <c r="G279" s="35">
        <v>20000</v>
      </c>
      <c r="H279" s="33" t="s">
        <v>238</v>
      </c>
      <c r="I279" s="32">
        <v>8986</v>
      </c>
      <c r="J279" s="35">
        <v>20000</v>
      </c>
    </row>
    <row r="280" spans="1:10">
      <c r="A280" s="16">
        <v>3639</v>
      </c>
      <c r="B280" s="16">
        <v>5137</v>
      </c>
      <c r="C280" s="2" t="s">
        <v>69</v>
      </c>
      <c r="D280" s="2">
        <v>0</v>
      </c>
      <c r="E280" s="2">
        <v>0</v>
      </c>
      <c r="F280" s="2">
        <v>0</v>
      </c>
      <c r="G280" s="21">
        <v>0</v>
      </c>
      <c r="I280" s="47">
        <v>0</v>
      </c>
      <c r="J280" s="45">
        <v>0</v>
      </c>
    </row>
    <row r="281" spans="1:10">
      <c r="A281" s="16">
        <v>3639</v>
      </c>
      <c r="B281" s="16">
        <v>5139</v>
      </c>
      <c r="C281" s="2" t="s">
        <v>81</v>
      </c>
      <c r="D281" s="2">
        <v>0</v>
      </c>
      <c r="E281" s="2">
        <v>0</v>
      </c>
      <c r="F281" s="2">
        <v>0</v>
      </c>
      <c r="G281" s="21">
        <v>0</v>
      </c>
      <c r="I281" s="47">
        <v>0</v>
      </c>
      <c r="J281" s="45">
        <v>0</v>
      </c>
    </row>
    <row r="282" spans="1:10">
      <c r="A282" s="16">
        <v>3639</v>
      </c>
      <c r="B282" s="16">
        <v>5169</v>
      </c>
      <c r="C282" s="2" t="s">
        <v>70</v>
      </c>
      <c r="D282" s="3">
        <v>10000</v>
      </c>
      <c r="E282" s="3">
        <v>10000</v>
      </c>
      <c r="F282" s="2">
        <v>0</v>
      </c>
      <c r="G282" s="21">
        <v>0</v>
      </c>
      <c r="I282" s="47">
        <v>0</v>
      </c>
      <c r="J282" s="45">
        <v>0</v>
      </c>
    </row>
    <row r="283" spans="1:10">
      <c r="A283" s="17">
        <v>3639</v>
      </c>
      <c r="B283" s="161" t="s">
        <v>31</v>
      </c>
      <c r="C283" s="161"/>
      <c r="D283" s="5">
        <f t="shared" ref="D283:F283" si="85">SUM(D279:D282)</f>
        <v>10000</v>
      </c>
      <c r="E283" s="5">
        <f t="shared" si="85"/>
        <v>35000</v>
      </c>
      <c r="F283" s="5">
        <f t="shared" si="85"/>
        <v>8986</v>
      </c>
      <c r="G283" s="22">
        <f>SUM(G279:G282)</f>
        <v>20000</v>
      </c>
      <c r="I283" s="39">
        <f t="shared" ref="I283" si="86">SUM(I279:I282)</f>
        <v>8986</v>
      </c>
      <c r="J283" s="44">
        <f>SUM(J279:J282)</f>
        <v>20000</v>
      </c>
    </row>
    <row r="284" spans="1:10">
      <c r="A284" s="162" t="s">
        <v>105</v>
      </c>
      <c r="B284" s="162"/>
      <c r="C284" s="162"/>
      <c r="D284" s="162"/>
      <c r="E284" s="162"/>
      <c r="F284" s="162"/>
      <c r="I284" s="42"/>
    </row>
    <row r="285" spans="1:10">
      <c r="A285" s="16">
        <v>3721</v>
      </c>
      <c r="B285" s="16">
        <v>5169</v>
      </c>
      <c r="C285" s="2" t="s">
        <v>70</v>
      </c>
      <c r="D285" s="3">
        <v>30000</v>
      </c>
      <c r="E285" s="3">
        <v>30000</v>
      </c>
      <c r="F285" s="3">
        <v>35121</v>
      </c>
      <c r="G285" s="21">
        <v>35000</v>
      </c>
      <c r="H285" s="42" t="s">
        <v>239</v>
      </c>
      <c r="I285" s="40">
        <v>35121</v>
      </c>
      <c r="J285" s="45">
        <v>35000</v>
      </c>
    </row>
    <row r="286" spans="1:10">
      <c r="A286" s="17">
        <v>3721</v>
      </c>
      <c r="B286" s="161" t="s">
        <v>31</v>
      </c>
      <c r="C286" s="161"/>
      <c r="D286" s="5">
        <f t="shared" ref="D286:F286" si="87">D285</f>
        <v>30000</v>
      </c>
      <c r="E286" s="5">
        <f t="shared" si="87"/>
        <v>30000</v>
      </c>
      <c r="F286" s="5">
        <f t="shared" si="87"/>
        <v>35121</v>
      </c>
      <c r="G286" s="22">
        <f>G285</f>
        <v>35000</v>
      </c>
      <c r="I286" s="39">
        <f t="shared" ref="I286" si="88">I285</f>
        <v>35121</v>
      </c>
      <c r="J286" s="44">
        <f>J285</f>
        <v>35000</v>
      </c>
    </row>
    <row r="287" spans="1:10">
      <c r="A287" s="162" t="s">
        <v>49</v>
      </c>
      <c r="B287" s="162"/>
      <c r="C287" s="162"/>
      <c r="D287" s="162"/>
      <c r="E287" s="162"/>
      <c r="F287" s="162"/>
      <c r="I287" s="42"/>
    </row>
    <row r="288" spans="1:10">
      <c r="A288" s="16">
        <v>3722</v>
      </c>
      <c r="B288" s="16">
        <v>5138</v>
      </c>
      <c r="C288" s="2" t="s">
        <v>106</v>
      </c>
      <c r="D288" s="3">
        <v>20000</v>
      </c>
      <c r="E288" s="3">
        <v>20000</v>
      </c>
      <c r="F288" s="2">
        <v>0</v>
      </c>
      <c r="G288" s="21">
        <v>10000</v>
      </c>
      <c r="I288" s="47">
        <v>0</v>
      </c>
      <c r="J288" s="45">
        <v>10000</v>
      </c>
    </row>
    <row r="289" spans="1:10">
      <c r="A289" s="16">
        <v>3722</v>
      </c>
      <c r="B289" s="16">
        <v>5169</v>
      </c>
      <c r="C289" s="2" t="s">
        <v>70</v>
      </c>
      <c r="D289" s="3">
        <v>800000</v>
      </c>
      <c r="E289" s="3">
        <v>800000</v>
      </c>
      <c r="F289" s="38">
        <v>749130.96</v>
      </c>
      <c r="G289" s="21">
        <v>850000</v>
      </c>
      <c r="H289" s="42" t="s">
        <v>240</v>
      </c>
      <c r="I289" s="40">
        <v>749130.96</v>
      </c>
      <c r="J289" s="45">
        <v>850000</v>
      </c>
    </row>
    <row r="290" spans="1:10">
      <c r="A290" s="17">
        <v>3722</v>
      </c>
      <c r="B290" s="161" t="s">
        <v>31</v>
      </c>
      <c r="C290" s="161"/>
      <c r="D290" s="5">
        <f t="shared" ref="D290:F290" si="89">SUM(D288:D289)</f>
        <v>820000</v>
      </c>
      <c r="E290" s="5">
        <f t="shared" si="89"/>
        <v>820000</v>
      </c>
      <c r="F290" s="5">
        <f t="shared" si="89"/>
        <v>749130.96</v>
      </c>
      <c r="G290" s="22">
        <f>SUM(G288:G289)</f>
        <v>860000</v>
      </c>
      <c r="I290" s="39">
        <f t="shared" ref="I290" si="90">SUM(I288:I289)</f>
        <v>749130.96</v>
      </c>
      <c r="J290" s="44">
        <f>SUM(J288:J289)</f>
        <v>860000</v>
      </c>
    </row>
    <row r="291" spans="1:10">
      <c r="A291" s="162" t="s">
        <v>51</v>
      </c>
      <c r="B291" s="162"/>
      <c r="C291" s="162"/>
      <c r="D291" s="162"/>
      <c r="E291" s="162"/>
      <c r="F291" s="162"/>
      <c r="I291" s="42"/>
    </row>
    <row r="292" spans="1:10">
      <c r="A292" s="16">
        <v>3723</v>
      </c>
      <c r="B292" s="16">
        <v>5169</v>
      </c>
      <c r="C292" s="2" t="s">
        <v>70</v>
      </c>
      <c r="D292" s="3">
        <v>300000</v>
      </c>
      <c r="E292" s="3">
        <v>300000</v>
      </c>
      <c r="F292" s="38">
        <v>282003.45</v>
      </c>
      <c r="G292" s="21">
        <v>200000</v>
      </c>
      <c r="H292" s="42" t="s">
        <v>241</v>
      </c>
      <c r="I292" s="40">
        <v>282003.45</v>
      </c>
      <c r="J292" s="45">
        <v>200000</v>
      </c>
    </row>
    <row r="293" spans="1:10">
      <c r="A293" s="16">
        <v>3723</v>
      </c>
      <c r="B293" s="16">
        <v>6122</v>
      </c>
      <c r="C293" s="2" t="s">
        <v>107</v>
      </c>
      <c r="D293" s="3">
        <v>50000</v>
      </c>
      <c r="E293" s="3">
        <v>50000</v>
      </c>
      <c r="F293" s="2">
        <v>0</v>
      </c>
      <c r="G293" s="21">
        <v>0</v>
      </c>
      <c r="I293" s="47">
        <v>0</v>
      </c>
      <c r="J293" s="45">
        <v>0</v>
      </c>
    </row>
    <row r="294" spans="1:10">
      <c r="A294" s="17">
        <v>3723</v>
      </c>
      <c r="B294" s="161" t="s">
        <v>31</v>
      </c>
      <c r="C294" s="161"/>
      <c r="D294" s="5">
        <f t="shared" ref="D294:F294" si="91">SUM(D292:D293)</f>
        <v>350000</v>
      </c>
      <c r="E294" s="5">
        <f t="shared" si="91"/>
        <v>350000</v>
      </c>
      <c r="F294" s="5">
        <f t="shared" si="91"/>
        <v>282003.45</v>
      </c>
      <c r="G294" s="22">
        <f>SUM(G292:G293)</f>
        <v>200000</v>
      </c>
      <c r="I294" s="39">
        <f t="shared" ref="I294" si="92">SUM(I292:I293)</f>
        <v>282003.45</v>
      </c>
      <c r="J294" s="44">
        <f>SUM(J292:J293)</f>
        <v>200000</v>
      </c>
    </row>
    <row r="295" spans="1:10">
      <c r="A295" s="162" t="s">
        <v>52</v>
      </c>
      <c r="B295" s="162"/>
      <c r="C295" s="162"/>
      <c r="D295" s="162"/>
      <c r="E295" s="162"/>
      <c r="F295" s="162"/>
      <c r="I295" s="42"/>
    </row>
    <row r="296" spans="1:10">
      <c r="A296" s="16">
        <v>3726</v>
      </c>
      <c r="B296" s="16">
        <v>5169</v>
      </c>
      <c r="C296" s="2" t="s">
        <v>70</v>
      </c>
      <c r="D296" s="3">
        <v>80000</v>
      </c>
      <c r="E296" s="3">
        <v>100000</v>
      </c>
      <c r="F296" s="38">
        <v>103779.12</v>
      </c>
      <c r="G296" s="21">
        <v>110000</v>
      </c>
      <c r="H296" s="42" t="s">
        <v>242</v>
      </c>
      <c r="I296" s="40">
        <v>103779.12</v>
      </c>
      <c r="J296" s="45">
        <v>110000</v>
      </c>
    </row>
    <row r="297" spans="1:10">
      <c r="A297" s="17">
        <v>3726</v>
      </c>
      <c r="B297" s="161" t="s">
        <v>31</v>
      </c>
      <c r="C297" s="161"/>
      <c r="D297" s="5">
        <f t="shared" ref="D297:F297" si="93">D296</f>
        <v>80000</v>
      </c>
      <c r="E297" s="5">
        <f t="shared" si="93"/>
        <v>100000</v>
      </c>
      <c r="F297" s="5">
        <f t="shared" si="93"/>
        <v>103779.12</v>
      </c>
      <c r="G297" s="22">
        <f>G296</f>
        <v>110000</v>
      </c>
      <c r="I297" s="39">
        <f t="shared" ref="I297" si="94">I296</f>
        <v>103779.12</v>
      </c>
      <c r="J297" s="44">
        <f>J296</f>
        <v>110000</v>
      </c>
    </row>
    <row r="298" spans="1:10">
      <c r="A298" s="162" t="s">
        <v>54</v>
      </c>
      <c r="B298" s="162"/>
      <c r="C298" s="162"/>
      <c r="D298" s="162"/>
      <c r="E298" s="162"/>
      <c r="F298" s="162"/>
      <c r="I298" s="42"/>
    </row>
    <row r="299" spans="1:10">
      <c r="A299" s="16">
        <v>3745</v>
      </c>
      <c r="B299" s="16">
        <v>5011</v>
      </c>
      <c r="C299" s="2" t="s">
        <v>108</v>
      </c>
      <c r="D299" s="2">
        <v>0</v>
      </c>
      <c r="E299" s="3">
        <v>200000</v>
      </c>
      <c r="F299" s="3">
        <v>192726</v>
      </c>
      <c r="G299" s="21">
        <f>12*23972</f>
        <v>287664</v>
      </c>
      <c r="H299" s="42" t="s">
        <v>243</v>
      </c>
      <c r="I299" s="40">
        <v>192726</v>
      </c>
      <c r="J299" s="45">
        <f>12*23972</f>
        <v>287664</v>
      </c>
    </row>
    <row r="300" spans="1:10">
      <c r="A300" s="16">
        <v>3745</v>
      </c>
      <c r="B300" s="16">
        <v>5021</v>
      </c>
      <c r="C300" s="2" t="s">
        <v>78</v>
      </c>
      <c r="D300" s="3">
        <v>480000</v>
      </c>
      <c r="E300" s="3">
        <v>301920</v>
      </c>
      <c r="F300" s="3">
        <v>264438</v>
      </c>
      <c r="G300" s="21">
        <f>12*23580</f>
        <v>282960</v>
      </c>
      <c r="H300" s="168" t="s">
        <v>244</v>
      </c>
      <c r="I300" s="40">
        <v>264438</v>
      </c>
      <c r="J300" s="45">
        <f>12*23580</f>
        <v>282960</v>
      </c>
    </row>
    <row r="301" spans="1:10">
      <c r="A301" s="16">
        <v>3745</v>
      </c>
      <c r="B301" s="16">
        <v>5031</v>
      </c>
      <c r="C301" s="2" t="s">
        <v>102</v>
      </c>
      <c r="D301" s="3">
        <v>100000</v>
      </c>
      <c r="E301" s="3">
        <v>100000</v>
      </c>
      <c r="F301" s="3">
        <v>107989</v>
      </c>
      <c r="G301" s="21">
        <f>12*(4776+5903)</f>
        <v>128148</v>
      </c>
      <c r="H301" s="168"/>
      <c r="I301" s="40">
        <v>107989</v>
      </c>
      <c r="J301" s="45">
        <f>12*(4776+5903)</f>
        <v>128148</v>
      </c>
    </row>
    <row r="302" spans="1:10">
      <c r="A302" s="16">
        <v>3745</v>
      </c>
      <c r="B302" s="16">
        <v>5032</v>
      </c>
      <c r="C302" s="2" t="s">
        <v>103</v>
      </c>
      <c r="D302" s="3">
        <v>40000</v>
      </c>
      <c r="E302" s="3">
        <v>40000</v>
      </c>
      <c r="F302" s="3">
        <v>39045</v>
      </c>
      <c r="G302" s="21">
        <f>12*(2158+1720)</f>
        <v>46536</v>
      </c>
      <c r="H302" s="168"/>
      <c r="I302" s="40">
        <v>39045</v>
      </c>
      <c r="J302" s="45">
        <f>12*(2158+1720)</f>
        <v>46536</v>
      </c>
    </row>
    <row r="303" spans="1:10">
      <c r="A303" s="16">
        <v>3745</v>
      </c>
      <c r="B303" s="16">
        <v>5137</v>
      </c>
      <c r="C303" s="2" t="s">
        <v>69</v>
      </c>
      <c r="D303" s="3">
        <v>50000</v>
      </c>
      <c r="E303" s="3">
        <v>240000</v>
      </c>
      <c r="F303" s="3">
        <v>205972.2</v>
      </c>
      <c r="G303" s="21">
        <v>70000</v>
      </c>
      <c r="H303" s="168"/>
      <c r="I303" s="40">
        <v>205972.2</v>
      </c>
      <c r="J303" s="45">
        <v>70000</v>
      </c>
    </row>
    <row r="304" spans="1:10">
      <c r="A304" s="16">
        <v>3745</v>
      </c>
      <c r="B304" s="16">
        <v>5139</v>
      </c>
      <c r="C304" s="2" t="s">
        <v>81</v>
      </c>
      <c r="D304" s="3">
        <v>40000</v>
      </c>
      <c r="E304" s="3">
        <v>100000</v>
      </c>
      <c r="F304" s="38">
        <v>98772.35</v>
      </c>
      <c r="G304" s="21">
        <v>120000</v>
      </c>
      <c r="H304" s="168"/>
      <c r="I304" s="40">
        <v>98772.35</v>
      </c>
      <c r="J304" s="45">
        <v>120000</v>
      </c>
    </row>
    <row r="305" spans="1:11">
      <c r="A305" s="16">
        <v>3745</v>
      </c>
      <c r="B305" s="16">
        <v>5156</v>
      </c>
      <c r="C305" s="2" t="s">
        <v>96</v>
      </c>
      <c r="D305" s="3">
        <v>30000</v>
      </c>
      <c r="E305" s="3">
        <v>30000</v>
      </c>
      <c r="F305" s="3">
        <v>30833.7</v>
      </c>
      <c r="G305" s="21">
        <v>60000</v>
      </c>
      <c r="H305" s="168"/>
      <c r="I305" s="40">
        <v>30833.7</v>
      </c>
      <c r="J305" s="45">
        <v>60000</v>
      </c>
    </row>
    <row r="306" spans="1:11">
      <c r="A306" s="16">
        <v>3745</v>
      </c>
      <c r="B306" s="16">
        <v>5169</v>
      </c>
      <c r="C306" s="2" t="s">
        <v>70</v>
      </c>
      <c r="D306" s="3">
        <v>450000</v>
      </c>
      <c r="E306" s="3">
        <v>250000</v>
      </c>
      <c r="F306" s="3">
        <v>74821</v>
      </c>
      <c r="G306" s="21">
        <v>100000</v>
      </c>
      <c r="H306" s="168"/>
      <c r="I306" s="40">
        <v>74821</v>
      </c>
      <c r="J306" s="45">
        <v>100000</v>
      </c>
    </row>
    <row r="307" spans="1:11">
      <c r="A307" s="16">
        <v>3745</v>
      </c>
      <c r="B307" s="16">
        <v>5171</v>
      </c>
      <c r="C307" s="2" t="s">
        <v>71</v>
      </c>
      <c r="D307" s="3">
        <v>180000</v>
      </c>
      <c r="E307" s="3">
        <v>100000</v>
      </c>
      <c r="F307" s="3">
        <v>1612</v>
      </c>
      <c r="G307" s="21">
        <v>30000</v>
      </c>
      <c r="H307" s="168"/>
      <c r="I307" s="40">
        <v>1612</v>
      </c>
      <c r="J307" s="45">
        <v>30000</v>
      </c>
    </row>
    <row r="308" spans="1:11">
      <c r="A308" s="16">
        <v>3745</v>
      </c>
      <c r="B308" s="16">
        <v>6123</v>
      </c>
      <c r="C308" s="2" t="s">
        <v>109</v>
      </c>
      <c r="D308" s="3">
        <v>300000</v>
      </c>
      <c r="E308" s="3">
        <v>300000</v>
      </c>
      <c r="F308" s="3">
        <v>239000</v>
      </c>
      <c r="G308" s="21">
        <v>25000</v>
      </c>
      <c r="H308" s="168"/>
      <c r="I308" s="40">
        <v>239000</v>
      </c>
      <c r="J308" s="45">
        <v>25000</v>
      </c>
    </row>
    <row r="309" spans="1:11" ht="26.25">
      <c r="A309" s="16">
        <v>3745</v>
      </c>
      <c r="B309" s="16">
        <v>6129</v>
      </c>
      <c r="C309" s="2" t="s">
        <v>73</v>
      </c>
      <c r="D309" s="3">
        <v>60000</v>
      </c>
      <c r="E309" s="3">
        <v>200000</v>
      </c>
      <c r="F309" s="3">
        <v>151192</v>
      </c>
      <c r="G309" s="21">
        <v>0</v>
      </c>
      <c r="H309" s="168"/>
      <c r="I309" s="40">
        <v>151192</v>
      </c>
      <c r="J309" s="45">
        <v>0</v>
      </c>
    </row>
    <row r="310" spans="1:11">
      <c r="A310" s="17">
        <v>3745</v>
      </c>
      <c r="B310" s="161" t="s">
        <v>31</v>
      </c>
      <c r="C310" s="161"/>
      <c r="D310" s="5">
        <f t="shared" ref="D310:F310" si="95">SUM(D299:D309)</f>
        <v>1730000</v>
      </c>
      <c r="E310" s="5">
        <f t="shared" si="95"/>
        <v>1861920</v>
      </c>
      <c r="F310" s="5">
        <f t="shared" si="95"/>
        <v>1406401.25</v>
      </c>
      <c r="G310" s="22">
        <f>SUM(G299:G309)</f>
        <v>1150308</v>
      </c>
      <c r="I310" s="39">
        <f t="shared" ref="I310" si="96">SUM(I299:I309)</f>
        <v>1406401.25</v>
      </c>
      <c r="J310" s="44">
        <f>SUM(J299:J309)</f>
        <v>1150308</v>
      </c>
    </row>
    <row r="311" spans="1:11">
      <c r="A311" s="162" t="s">
        <v>110</v>
      </c>
      <c r="B311" s="162"/>
      <c r="C311" s="162"/>
      <c r="D311" s="162"/>
      <c r="E311" s="162"/>
      <c r="F311" s="162"/>
      <c r="I311" s="42"/>
    </row>
    <row r="312" spans="1:11" s="130" customFormat="1">
      <c r="A312" s="124">
        <v>4351</v>
      </c>
      <c r="B312" s="124">
        <v>5169</v>
      </c>
      <c r="C312" s="125" t="s">
        <v>70</v>
      </c>
      <c r="D312" s="125">
        <v>0</v>
      </c>
      <c r="E312" s="126">
        <v>15000</v>
      </c>
      <c r="F312" s="126">
        <v>4883</v>
      </c>
      <c r="G312" s="127">
        <v>15000</v>
      </c>
      <c r="H312" s="129" t="s">
        <v>188</v>
      </c>
      <c r="I312" s="126">
        <v>4883</v>
      </c>
      <c r="J312" s="127">
        <v>115000</v>
      </c>
      <c r="K312" s="130" t="s">
        <v>335</v>
      </c>
    </row>
    <row r="313" spans="1:11">
      <c r="A313" s="16">
        <v>4351</v>
      </c>
      <c r="B313" s="16">
        <v>5171</v>
      </c>
      <c r="C313" s="2" t="s">
        <v>71</v>
      </c>
      <c r="D313" s="3">
        <v>5000</v>
      </c>
      <c r="E313" s="3">
        <v>5000</v>
      </c>
      <c r="F313" s="2">
        <v>0</v>
      </c>
      <c r="G313" s="21">
        <v>0</v>
      </c>
      <c r="I313" s="47">
        <v>0</v>
      </c>
      <c r="J313" s="45">
        <v>0</v>
      </c>
    </row>
    <row r="314" spans="1:11" ht="26.25">
      <c r="A314" s="16">
        <v>4351</v>
      </c>
      <c r="B314" s="16">
        <v>5229</v>
      </c>
      <c r="C314" s="2" t="s">
        <v>86</v>
      </c>
      <c r="D314" s="3">
        <v>60000</v>
      </c>
      <c r="E314" s="3">
        <v>20000</v>
      </c>
      <c r="F314" s="2">
        <v>0</v>
      </c>
      <c r="G314" s="21">
        <v>0</v>
      </c>
      <c r="I314" s="47">
        <v>0</v>
      </c>
      <c r="J314" s="45">
        <v>0</v>
      </c>
    </row>
    <row r="315" spans="1:11">
      <c r="A315" s="17">
        <v>4351</v>
      </c>
      <c r="B315" s="161" t="s">
        <v>31</v>
      </c>
      <c r="C315" s="161"/>
      <c r="D315" s="5">
        <f t="shared" ref="D315:F315" si="97">SUM(D312:D314)</f>
        <v>65000</v>
      </c>
      <c r="E315" s="5">
        <f t="shared" si="97"/>
        <v>40000</v>
      </c>
      <c r="F315" s="5">
        <f t="shared" si="97"/>
        <v>4883</v>
      </c>
      <c r="G315" s="22">
        <f>SUM(G312:G314)</f>
        <v>15000</v>
      </c>
      <c r="I315" s="39">
        <f t="shared" ref="I315" si="98">SUM(I312:I314)</f>
        <v>4883</v>
      </c>
      <c r="J315" s="44">
        <f>SUM(J312:J314)</f>
        <v>115000</v>
      </c>
    </row>
    <row r="316" spans="1:11">
      <c r="A316" s="162" t="s">
        <v>56</v>
      </c>
      <c r="B316" s="162"/>
      <c r="C316" s="162"/>
      <c r="D316" s="162"/>
      <c r="E316" s="162"/>
      <c r="F316" s="162"/>
      <c r="I316" s="42"/>
    </row>
    <row r="317" spans="1:11">
      <c r="A317" s="16">
        <v>5512</v>
      </c>
      <c r="B317" s="16">
        <v>5137</v>
      </c>
      <c r="C317" s="2" t="s">
        <v>69</v>
      </c>
      <c r="D317" s="3">
        <v>60000</v>
      </c>
      <c r="E317" s="3">
        <v>90000</v>
      </c>
      <c r="F317" s="3">
        <v>52906</v>
      </c>
      <c r="G317" s="21">
        <v>100000</v>
      </c>
      <c r="H317" s="27" t="s">
        <v>189</v>
      </c>
      <c r="I317" s="40">
        <v>52906</v>
      </c>
      <c r="J317" s="45">
        <v>100000</v>
      </c>
    </row>
    <row r="318" spans="1:11">
      <c r="A318" s="16">
        <v>5512</v>
      </c>
      <c r="B318" s="16">
        <v>5139</v>
      </c>
      <c r="C318" s="2" t="s">
        <v>81</v>
      </c>
      <c r="D318" s="3">
        <v>20000</v>
      </c>
      <c r="E318" s="3">
        <v>40000</v>
      </c>
      <c r="F318" s="38">
        <v>31435</v>
      </c>
      <c r="G318" s="21">
        <v>40000</v>
      </c>
      <c r="H318" s="165" t="s">
        <v>190</v>
      </c>
      <c r="I318" s="40">
        <v>31435</v>
      </c>
      <c r="J318" s="45">
        <v>40000</v>
      </c>
    </row>
    <row r="319" spans="1:11">
      <c r="A319" s="16">
        <v>5512</v>
      </c>
      <c r="B319" s="16">
        <v>5153</v>
      </c>
      <c r="C319" s="2" t="s">
        <v>76</v>
      </c>
      <c r="D319" s="2">
        <v>0</v>
      </c>
      <c r="E319" s="2">
        <v>0</v>
      </c>
      <c r="F319" s="2">
        <v>0</v>
      </c>
      <c r="G319" s="21">
        <v>0</v>
      </c>
      <c r="H319" s="165"/>
      <c r="I319" s="47">
        <v>0</v>
      </c>
      <c r="J319" s="45">
        <v>0</v>
      </c>
    </row>
    <row r="320" spans="1:11">
      <c r="A320" s="16">
        <v>5512</v>
      </c>
      <c r="B320" s="16">
        <v>5154</v>
      </c>
      <c r="C320" s="2" t="s">
        <v>77</v>
      </c>
      <c r="D320" s="2">
        <v>0</v>
      </c>
      <c r="E320" s="3">
        <v>15000</v>
      </c>
      <c r="F320" s="3">
        <v>10283.01</v>
      </c>
      <c r="G320" s="21">
        <v>15000</v>
      </c>
      <c r="H320" s="165"/>
      <c r="I320" s="40">
        <v>10283.01</v>
      </c>
      <c r="J320" s="45">
        <v>15000</v>
      </c>
    </row>
    <row r="321" spans="1:11">
      <c r="A321" s="16">
        <v>5512</v>
      </c>
      <c r="B321" s="16">
        <v>5156</v>
      </c>
      <c r="C321" s="2" t="s">
        <v>96</v>
      </c>
      <c r="D321" s="3">
        <v>10000</v>
      </c>
      <c r="E321" s="3">
        <v>10000</v>
      </c>
      <c r="F321" s="38">
        <v>9904</v>
      </c>
      <c r="G321" s="21">
        <v>12000</v>
      </c>
      <c r="H321" s="165"/>
      <c r="I321" s="40">
        <v>9904</v>
      </c>
      <c r="J321" s="45">
        <v>12000</v>
      </c>
    </row>
    <row r="322" spans="1:11">
      <c r="A322" s="16">
        <v>5512</v>
      </c>
      <c r="B322" s="16">
        <v>5162</v>
      </c>
      <c r="C322" s="2" t="s">
        <v>100</v>
      </c>
      <c r="D322" s="3">
        <v>3000</v>
      </c>
      <c r="E322" s="3">
        <v>3000</v>
      </c>
      <c r="F322" s="3">
        <v>2851</v>
      </c>
      <c r="G322" s="21">
        <v>3200</v>
      </c>
      <c r="H322" s="165"/>
      <c r="I322" s="40">
        <v>2851</v>
      </c>
      <c r="J322" s="45">
        <v>3200</v>
      </c>
    </row>
    <row r="323" spans="1:11">
      <c r="A323" s="16">
        <v>5512</v>
      </c>
      <c r="B323" s="16">
        <v>5169</v>
      </c>
      <c r="C323" s="2" t="s">
        <v>70</v>
      </c>
      <c r="D323" s="3">
        <v>40000</v>
      </c>
      <c r="E323" s="3">
        <v>40000</v>
      </c>
      <c r="F323" s="3">
        <v>2015</v>
      </c>
      <c r="G323" s="21">
        <v>5000</v>
      </c>
      <c r="H323" s="165"/>
      <c r="I323" s="40">
        <v>2015</v>
      </c>
      <c r="J323" s="45">
        <v>5000</v>
      </c>
    </row>
    <row r="324" spans="1:11">
      <c r="A324" s="16">
        <v>5512</v>
      </c>
      <c r="B324" s="16">
        <v>5171</v>
      </c>
      <c r="C324" s="2" t="s">
        <v>71</v>
      </c>
      <c r="D324" s="3">
        <v>25000</v>
      </c>
      <c r="E324" s="3">
        <v>50000</v>
      </c>
      <c r="F324" s="3">
        <v>29914</v>
      </c>
      <c r="G324" s="21">
        <v>45000</v>
      </c>
      <c r="H324" s="165"/>
      <c r="I324" s="40">
        <v>29914</v>
      </c>
      <c r="J324" s="45">
        <v>45000</v>
      </c>
    </row>
    <row r="325" spans="1:11">
      <c r="A325" s="16">
        <v>5512</v>
      </c>
      <c r="B325" s="16">
        <v>5331</v>
      </c>
      <c r="C325" s="2" t="s">
        <v>84</v>
      </c>
      <c r="D325" s="3">
        <v>40000</v>
      </c>
      <c r="E325" s="3">
        <v>75000</v>
      </c>
      <c r="F325" s="3">
        <v>45000</v>
      </c>
      <c r="G325" s="21">
        <v>45000</v>
      </c>
      <c r="H325" s="165"/>
      <c r="I325" s="40">
        <v>45000</v>
      </c>
      <c r="J325" s="45">
        <v>45000</v>
      </c>
    </row>
    <row r="326" spans="1:11" s="36" customFormat="1" ht="14.25" customHeight="1">
      <c r="A326" s="124">
        <v>5512</v>
      </c>
      <c r="B326" s="124">
        <v>6123</v>
      </c>
      <c r="C326" s="125" t="s">
        <v>109</v>
      </c>
      <c r="D326" s="126">
        <v>0</v>
      </c>
      <c r="E326" s="126">
        <v>0</v>
      </c>
      <c r="F326" s="126">
        <v>0</v>
      </c>
      <c r="G326" s="127">
        <v>0</v>
      </c>
      <c r="H326" s="128"/>
      <c r="I326" s="126">
        <v>0</v>
      </c>
      <c r="J326" s="127">
        <v>600000</v>
      </c>
      <c r="K326" s="128" t="s">
        <v>332</v>
      </c>
    </row>
    <row r="327" spans="1:11">
      <c r="A327" s="17">
        <v>5512</v>
      </c>
      <c r="B327" s="161" t="s">
        <v>31</v>
      </c>
      <c r="C327" s="161"/>
      <c r="D327" s="5">
        <f>SUM(D317:D326)</f>
        <v>198000</v>
      </c>
      <c r="E327" s="5">
        <f>SUM(E317:E326)</f>
        <v>323000</v>
      </c>
      <c r="F327" s="5">
        <f>SUM(F317:F326)</f>
        <v>184308.01</v>
      </c>
      <c r="G327" s="22">
        <f>SUM(G317:G326)</f>
        <v>265200</v>
      </c>
      <c r="I327" s="39">
        <f>SUM(I317:I326)</f>
        <v>184308.01</v>
      </c>
      <c r="J327" s="44">
        <f>SUM(J317:J326)</f>
        <v>865200</v>
      </c>
    </row>
    <row r="328" spans="1:11">
      <c r="A328" s="162" t="s">
        <v>111</v>
      </c>
      <c r="B328" s="162"/>
      <c r="C328" s="162"/>
      <c r="D328" s="162"/>
      <c r="E328" s="162"/>
      <c r="F328" s="162"/>
      <c r="I328" s="42"/>
    </row>
    <row r="329" spans="1:11" s="30" customFormat="1">
      <c r="A329" s="31">
        <v>6112</v>
      </c>
      <c r="B329" s="31">
        <v>5021</v>
      </c>
      <c r="C329" s="29" t="s">
        <v>78</v>
      </c>
      <c r="D329" s="32">
        <v>6000</v>
      </c>
      <c r="E329" s="32">
        <v>6000</v>
      </c>
      <c r="F329" s="32">
        <v>1502</v>
      </c>
      <c r="G329" s="35">
        <v>0</v>
      </c>
      <c r="H329" s="169" t="s">
        <v>191</v>
      </c>
      <c r="I329" s="32">
        <v>1502</v>
      </c>
      <c r="J329" s="35">
        <v>0</v>
      </c>
    </row>
    <row r="330" spans="1:11" s="30" customFormat="1">
      <c r="A330" s="31">
        <v>6112</v>
      </c>
      <c r="B330" s="31">
        <v>5023</v>
      </c>
      <c r="C330" s="29" t="s">
        <v>112</v>
      </c>
      <c r="D330" s="32">
        <v>800000</v>
      </c>
      <c r="E330" s="32">
        <v>800000</v>
      </c>
      <c r="F330" s="32">
        <v>603057</v>
      </c>
      <c r="G330" s="35">
        <f>60144*12</f>
        <v>721728</v>
      </c>
      <c r="H330" s="169"/>
      <c r="I330" s="32">
        <v>603057</v>
      </c>
      <c r="J330" s="35">
        <f>60144*12</f>
        <v>721728</v>
      </c>
    </row>
    <row r="331" spans="1:11" s="30" customFormat="1">
      <c r="A331" s="31">
        <v>6112</v>
      </c>
      <c r="B331" s="31">
        <v>5031</v>
      </c>
      <c r="C331" s="29" t="s">
        <v>102</v>
      </c>
      <c r="D331" s="32">
        <v>120000</v>
      </c>
      <c r="E331" s="32">
        <v>120000</v>
      </c>
      <c r="F331" s="32">
        <v>108043</v>
      </c>
      <c r="G331" s="35">
        <f>10836*12</f>
        <v>130032</v>
      </c>
      <c r="H331" s="169"/>
      <c r="I331" s="32">
        <v>108043</v>
      </c>
      <c r="J331" s="35">
        <f>10836*12</f>
        <v>130032</v>
      </c>
    </row>
    <row r="332" spans="1:11" s="30" customFormat="1">
      <c r="A332" s="31">
        <v>6112</v>
      </c>
      <c r="B332" s="31">
        <v>5032</v>
      </c>
      <c r="C332" s="29" t="s">
        <v>103</v>
      </c>
      <c r="D332" s="32">
        <v>70000</v>
      </c>
      <c r="E332" s="32">
        <v>70000</v>
      </c>
      <c r="F332" s="32">
        <v>54155</v>
      </c>
      <c r="G332" s="35">
        <f>5443*12</f>
        <v>65316</v>
      </c>
      <c r="H332" s="169"/>
      <c r="I332" s="32">
        <v>54155</v>
      </c>
      <c r="J332" s="35">
        <f>5443*12</f>
        <v>65316</v>
      </c>
    </row>
    <row r="333" spans="1:11" s="30" customFormat="1">
      <c r="A333" s="31">
        <v>6112</v>
      </c>
      <c r="B333" s="31">
        <v>5137</v>
      </c>
      <c r="C333" s="29" t="s">
        <v>69</v>
      </c>
      <c r="D333" s="32">
        <v>5000</v>
      </c>
      <c r="E333" s="32">
        <v>5000</v>
      </c>
      <c r="F333" s="29">
        <v>0</v>
      </c>
      <c r="G333" s="35">
        <v>0</v>
      </c>
      <c r="H333" s="169"/>
      <c r="I333" s="29">
        <v>0</v>
      </c>
      <c r="J333" s="35">
        <v>0</v>
      </c>
    </row>
    <row r="334" spans="1:11">
      <c r="A334" s="17">
        <v>6112</v>
      </c>
      <c r="B334" s="161" t="s">
        <v>31</v>
      </c>
      <c r="C334" s="161"/>
      <c r="D334" s="5">
        <f t="shared" ref="D334:F334" si="99">SUM(D329:D333)</f>
        <v>1001000</v>
      </c>
      <c r="E334" s="5">
        <f t="shared" si="99"/>
        <v>1001000</v>
      </c>
      <c r="F334" s="5">
        <f t="shared" si="99"/>
        <v>766757</v>
      </c>
      <c r="G334" s="22">
        <f>SUM(G329:G333)</f>
        <v>917076</v>
      </c>
      <c r="I334" s="39">
        <f t="shared" ref="I334" si="100">SUM(I329:I333)</f>
        <v>766757</v>
      </c>
      <c r="J334" s="44">
        <f>SUM(J329:J333)</f>
        <v>917076</v>
      </c>
    </row>
    <row r="335" spans="1:11">
      <c r="A335" s="162" t="s">
        <v>57</v>
      </c>
      <c r="B335" s="162"/>
      <c r="C335" s="162"/>
      <c r="D335" s="162"/>
      <c r="E335" s="162"/>
      <c r="F335" s="162"/>
      <c r="I335" s="42"/>
    </row>
    <row r="336" spans="1:11" s="30" customFormat="1">
      <c r="A336" s="31">
        <v>6171</v>
      </c>
      <c r="B336" s="31">
        <v>5011</v>
      </c>
      <c r="C336" s="29" t="s">
        <v>108</v>
      </c>
      <c r="D336" s="32">
        <v>270000</v>
      </c>
      <c r="E336" s="32">
        <v>270000</v>
      </c>
      <c r="F336" s="32">
        <v>205102.69</v>
      </c>
      <c r="G336" s="35">
        <f>20000*12</f>
        <v>240000</v>
      </c>
      <c r="H336" s="165" t="s">
        <v>194</v>
      </c>
      <c r="I336" s="32">
        <v>205102.69</v>
      </c>
      <c r="J336" s="35">
        <f>20000*12</f>
        <v>240000</v>
      </c>
    </row>
    <row r="337" spans="1:13">
      <c r="A337" s="16">
        <v>6171</v>
      </c>
      <c r="B337" s="16">
        <v>5021</v>
      </c>
      <c r="C337" s="2" t="s">
        <v>78</v>
      </c>
      <c r="D337" s="3">
        <v>40000</v>
      </c>
      <c r="E337" s="3">
        <v>100000</v>
      </c>
      <c r="F337" s="3">
        <v>128992</v>
      </c>
      <c r="G337" s="21">
        <v>128992</v>
      </c>
      <c r="H337" s="165"/>
      <c r="I337" s="40">
        <v>128992</v>
      </c>
      <c r="J337" s="45">
        <v>128992</v>
      </c>
    </row>
    <row r="338" spans="1:13">
      <c r="A338" s="16">
        <v>6171</v>
      </c>
      <c r="B338" s="16">
        <v>5031</v>
      </c>
      <c r="C338" s="2" t="s">
        <v>102</v>
      </c>
      <c r="D338" s="3">
        <v>90000</v>
      </c>
      <c r="E338" s="3">
        <v>90000</v>
      </c>
      <c r="F338" s="3">
        <v>72121</v>
      </c>
      <c r="G338" s="21">
        <f>12*5000</f>
        <v>60000</v>
      </c>
      <c r="H338" s="165"/>
      <c r="I338" s="40">
        <v>72121</v>
      </c>
      <c r="J338" s="45">
        <f>12*5000</f>
        <v>60000</v>
      </c>
    </row>
    <row r="339" spans="1:13">
      <c r="A339" s="16">
        <v>6171</v>
      </c>
      <c r="B339" s="16">
        <v>5032</v>
      </c>
      <c r="C339" s="2" t="s">
        <v>103</v>
      </c>
      <c r="D339" s="3">
        <v>40000</v>
      </c>
      <c r="E339" s="3">
        <v>40000</v>
      </c>
      <c r="F339" s="3">
        <v>29186</v>
      </c>
      <c r="G339" s="21">
        <f>12*3800</f>
        <v>45600</v>
      </c>
      <c r="H339" s="165"/>
      <c r="I339" s="40">
        <v>29186</v>
      </c>
      <c r="J339" s="45">
        <f>12*3800</f>
        <v>45600</v>
      </c>
    </row>
    <row r="340" spans="1:13">
      <c r="A340" s="16">
        <v>6171</v>
      </c>
      <c r="B340" s="16">
        <v>5038</v>
      </c>
      <c r="C340" s="2" t="s">
        <v>113</v>
      </c>
      <c r="D340" s="3">
        <v>7000</v>
      </c>
      <c r="E340" s="3">
        <v>7000</v>
      </c>
      <c r="F340" s="3">
        <v>4237</v>
      </c>
      <c r="G340" s="21">
        <v>7000</v>
      </c>
      <c r="H340" s="165"/>
      <c r="I340" s="40">
        <v>4237</v>
      </c>
      <c r="J340" s="45">
        <v>7000</v>
      </c>
    </row>
    <row r="341" spans="1:13">
      <c r="A341" s="16">
        <v>6171</v>
      </c>
      <c r="B341" s="16">
        <v>5136</v>
      </c>
      <c r="C341" s="2" t="s">
        <v>114</v>
      </c>
      <c r="D341" s="3">
        <v>2000</v>
      </c>
      <c r="E341" s="3">
        <v>2000</v>
      </c>
      <c r="F341" s="2">
        <v>0</v>
      </c>
      <c r="G341" s="21">
        <v>2000</v>
      </c>
      <c r="I341" s="47">
        <v>0</v>
      </c>
      <c r="J341" s="45">
        <v>2000</v>
      </c>
    </row>
    <row r="342" spans="1:13" ht="30">
      <c r="A342" s="16">
        <v>6171</v>
      </c>
      <c r="B342" s="16">
        <v>5137</v>
      </c>
      <c r="C342" s="2" t="s">
        <v>69</v>
      </c>
      <c r="D342" s="3">
        <v>25000</v>
      </c>
      <c r="E342" s="3">
        <v>100000</v>
      </c>
      <c r="F342" s="3">
        <v>66787.839999999997</v>
      </c>
      <c r="G342" s="21">
        <v>80000</v>
      </c>
      <c r="H342" s="27" t="s">
        <v>215</v>
      </c>
      <c r="I342" s="40">
        <v>66787.839999999997</v>
      </c>
      <c r="J342" s="45">
        <v>80000</v>
      </c>
    </row>
    <row r="343" spans="1:13">
      <c r="A343" s="16">
        <v>6171</v>
      </c>
      <c r="B343" s="16">
        <v>5138</v>
      </c>
      <c r="C343" s="2" t="s">
        <v>106</v>
      </c>
      <c r="D343" s="2">
        <v>0</v>
      </c>
      <c r="E343" s="2">
        <v>0</v>
      </c>
      <c r="F343" s="2">
        <v>0</v>
      </c>
      <c r="G343" s="21">
        <v>0</v>
      </c>
      <c r="I343" s="47">
        <v>0</v>
      </c>
      <c r="J343" s="45">
        <v>0</v>
      </c>
    </row>
    <row r="344" spans="1:13">
      <c r="A344" s="16">
        <v>6171</v>
      </c>
      <c r="B344" s="16">
        <v>5139</v>
      </c>
      <c r="C344" s="2" t="s">
        <v>81</v>
      </c>
      <c r="D344" s="3">
        <v>70000</v>
      </c>
      <c r="E344" s="3">
        <v>180000</v>
      </c>
      <c r="F344" s="38">
        <v>166296.93</v>
      </c>
      <c r="G344" s="21">
        <v>50000</v>
      </c>
      <c r="H344" s="27" t="s">
        <v>136</v>
      </c>
      <c r="I344" s="40">
        <v>166296.93</v>
      </c>
      <c r="J344" s="45">
        <v>50000</v>
      </c>
    </row>
    <row r="345" spans="1:13">
      <c r="A345" s="16">
        <v>6171</v>
      </c>
      <c r="B345" s="16">
        <v>5151</v>
      </c>
      <c r="C345" s="2" t="s">
        <v>82</v>
      </c>
      <c r="D345" s="3">
        <v>5000</v>
      </c>
      <c r="E345" s="3">
        <v>15000</v>
      </c>
      <c r="F345" s="3">
        <v>12184</v>
      </c>
      <c r="G345" s="21">
        <v>15000</v>
      </c>
      <c r="H345" s="165" t="s">
        <v>245</v>
      </c>
      <c r="I345" s="40">
        <v>12184</v>
      </c>
      <c r="J345" s="45">
        <v>15000</v>
      </c>
    </row>
    <row r="346" spans="1:13">
      <c r="A346" s="16">
        <v>6171</v>
      </c>
      <c r="B346" s="16">
        <v>5153</v>
      </c>
      <c r="C346" s="2" t="s">
        <v>76</v>
      </c>
      <c r="D346" s="2">
        <v>0</v>
      </c>
      <c r="E346" s="2">
        <v>0</v>
      </c>
      <c r="F346" s="2">
        <v>0</v>
      </c>
      <c r="G346" s="21">
        <v>0</v>
      </c>
      <c r="H346" s="165"/>
      <c r="I346" s="47">
        <v>0</v>
      </c>
      <c r="J346" s="45">
        <v>0</v>
      </c>
    </row>
    <row r="347" spans="1:13">
      <c r="A347" s="16">
        <v>6171</v>
      </c>
      <c r="B347" s="16">
        <v>5154</v>
      </c>
      <c r="C347" s="2" t="s">
        <v>77</v>
      </c>
      <c r="D347" s="3">
        <v>30000</v>
      </c>
      <c r="E347" s="3">
        <v>30000</v>
      </c>
      <c r="F347" s="3">
        <v>14919.09</v>
      </c>
      <c r="G347" s="21">
        <v>25000</v>
      </c>
      <c r="H347" s="165"/>
      <c r="I347" s="40">
        <v>14919.09</v>
      </c>
      <c r="J347" s="45">
        <v>25000</v>
      </c>
    </row>
    <row r="348" spans="1:13">
      <c r="A348" s="16">
        <v>6171</v>
      </c>
      <c r="B348" s="16">
        <v>5156</v>
      </c>
      <c r="C348" s="2" t="s">
        <v>96</v>
      </c>
      <c r="D348" s="3">
        <v>2000</v>
      </c>
      <c r="E348" s="3">
        <v>2000</v>
      </c>
      <c r="F348" s="2">
        <v>0</v>
      </c>
      <c r="G348" s="21">
        <v>0</v>
      </c>
      <c r="H348" s="165"/>
      <c r="I348" s="47">
        <v>0</v>
      </c>
      <c r="J348" s="45">
        <v>0</v>
      </c>
    </row>
    <row r="349" spans="1:13">
      <c r="A349" s="16">
        <v>6171</v>
      </c>
      <c r="B349" s="16">
        <v>5161</v>
      </c>
      <c r="C349" s="2" t="s">
        <v>115</v>
      </c>
      <c r="D349" s="3">
        <v>5000</v>
      </c>
      <c r="E349" s="3">
        <v>7000</v>
      </c>
      <c r="F349" s="38">
        <v>6504</v>
      </c>
      <c r="G349" s="21">
        <v>7000</v>
      </c>
      <c r="I349" s="40">
        <v>6504</v>
      </c>
      <c r="J349" s="45">
        <v>7000</v>
      </c>
    </row>
    <row r="350" spans="1:13">
      <c r="A350" s="16">
        <v>6171</v>
      </c>
      <c r="B350" s="16">
        <v>5162</v>
      </c>
      <c r="C350" s="2" t="s">
        <v>100</v>
      </c>
      <c r="D350" s="3">
        <v>40000</v>
      </c>
      <c r="E350" s="3">
        <v>40000</v>
      </c>
      <c r="F350" s="38">
        <v>42850.95</v>
      </c>
      <c r="G350" s="21">
        <v>40000</v>
      </c>
      <c r="H350" s="27" t="s">
        <v>192</v>
      </c>
      <c r="I350" s="40">
        <v>42850.95</v>
      </c>
      <c r="J350" s="45">
        <v>40000</v>
      </c>
      <c r="M350" s="19"/>
    </row>
    <row r="351" spans="1:13">
      <c r="A351" s="16">
        <v>6171</v>
      </c>
      <c r="B351" s="16">
        <v>5163</v>
      </c>
      <c r="C351" s="2" t="s">
        <v>75</v>
      </c>
      <c r="D351" s="3">
        <v>20000</v>
      </c>
      <c r="E351" s="3">
        <v>20000</v>
      </c>
      <c r="F351" s="3">
        <v>15056.95</v>
      </c>
      <c r="G351" s="21">
        <v>20000</v>
      </c>
      <c r="H351" s="27" t="s">
        <v>193</v>
      </c>
      <c r="I351" s="40">
        <v>15056.95</v>
      </c>
      <c r="J351" s="45">
        <v>20000</v>
      </c>
    </row>
    <row r="352" spans="1:13">
      <c r="A352" s="16">
        <v>6171</v>
      </c>
      <c r="B352" s="16">
        <v>5164</v>
      </c>
      <c r="C352" s="2" t="s">
        <v>116</v>
      </c>
      <c r="D352" s="2">
        <v>80</v>
      </c>
      <c r="E352" s="2">
        <v>80</v>
      </c>
      <c r="F352" s="2">
        <v>80</v>
      </c>
      <c r="G352" s="21">
        <v>80</v>
      </c>
      <c r="I352" s="47">
        <v>80</v>
      </c>
      <c r="J352" s="45">
        <v>80</v>
      </c>
    </row>
    <row r="353" spans="1:10">
      <c r="A353" s="16">
        <v>6171</v>
      </c>
      <c r="B353" s="16">
        <v>5166</v>
      </c>
      <c r="C353" s="2" t="s">
        <v>79</v>
      </c>
      <c r="D353" s="3">
        <v>10000</v>
      </c>
      <c r="E353" s="3">
        <v>430000</v>
      </c>
      <c r="F353" s="3">
        <v>328288</v>
      </c>
      <c r="G353" s="21">
        <v>200000</v>
      </c>
      <c r="H353" s="42" t="s">
        <v>246</v>
      </c>
      <c r="I353" s="40">
        <v>328288</v>
      </c>
      <c r="J353" s="45">
        <v>200000</v>
      </c>
    </row>
    <row r="354" spans="1:10">
      <c r="A354" s="16">
        <v>6171</v>
      </c>
      <c r="B354" s="16">
        <v>5167</v>
      </c>
      <c r="C354" s="2" t="s">
        <v>117</v>
      </c>
      <c r="D354" s="3">
        <v>1597</v>
      </c>
      <c r="E354" s="3">
        <v>1597</v>
      </c>
      <c r="F354" s="3">
        <v>3400</v>
      </c>
      <c r="G354" s="21">
        <v>5000</v>
      </c>
      <c r="H354" s="42" t="s">
        <v>247</v>
      </c>
      <c r="I354" s="40">
        <v>3400</v>
      </c>
      <c r="J354" s="45">
        <v>5000</v>
      </c>
    </row>
    <row r="355" spans="1:10" ht="26.25">
      <c r="A355" s="16">
        <v>6171</v>
      </c>
      <c r="B355" s="16">
        <v>5168</v>
      </c>
      <c r="C355" s="2" t="s">
        <v>118</v>
      </c>
      <c r="D355" s="3">
        <v>10000</v>
      </c>
      <c r="E355" s="3">
        <v>10000</v>
      </c>
      <c r="F355" s="3">
        <v>1803</v>
      </c>
      <c r="G355" s="21">
        <v>10000</v>
      </c>
      <c r="I355" s="40">
        <v>1803</v>
      </c>
      <c r="J355" s="45">
        <v>10000</v>
      </c>
    </row>
    <row r="356" spans="1:10">
      <c r="A356" s="16">
        <v>6171</v>
      </c>
      <c r="B356" s="16">
        <v>5169</v>
      </c>
      <c r="C356" s="2" t="s">
        <v>70</v>
      </c>
      <c r="D356" s="3">
        <v>700000</v>
      </c>
      <c r="E356" s="3">
        <v>356403</v>
      </c>
      <c r="F356" s="38">
        <v>337810.73</v>
      </c>
      <c r="G356" s="21">
        <v>377695.73</v>
      </c>
      <c r="H356" s="27" t="s">
        <v>137</v>
      </c>
      <c r="I356" s="40">
        <v>337810.73</v>
      </c>
      <c r="J356" s="45">
        <v>377695.73</v>
      </c>
    </row>
    <row r="357" spans="1:10">
      <c r="A357" s="16">
        <v>6171</v>
      </c>
      <c r="B357" s="16">
        <v>5171</v>
      </c>
      <c r="C357" s="2" t="s">
        <v>71</v>
      </c>
      <c r="D357" s="3">
        <v>200000</v>
      </c>
      <c r="E357" s="3">
        <v>100000</v>
      </c>
      <c r="F357" s="3">
        <v>59125</v>
      </c>
      <c r="G357" s="21">
        <v>150000</v>
      </c>
      <c r="H357" s="27" t="s">
        <v>138</v>
      </c>
      <c r="I357" s="40">
        <v>59125</v>
      </c>
      <c r="J357" s="45">
        <v>150000</v>
      </c>
    </row>
    <row r="358" spans="1:10">
      <c r="A358" s="16">
        <v>6171</v>
      </c>
      <c r="B358" s="16">
        <v>5173</v>
      </c>
      <c r="C358" s="2" t="s">
        <v>119</v>
      </c>
      <c r="D358" s="3">
        <v>6000</v>
      </c>
      <c r="E358" s="3">
        <v>10000</v>
      </c>
      <c r="F358" s="3">
        <v>8781</v>
      </c>
      <c r="G358" s="21">
        <v>10000</v>
      </c>
      <c r="H358" s="28" t="s">
        <v>248</v>
      </c>
      <c r="I358" s="40">
        <v>8781</v>
      </c>
      <c r="J358" s="45">
        <v>10000</v>
      </c>
    </row>
    <row r="359" spans="1:10">
      <c r="A359" s="16">
        <v>6171</v>
      </c>
      <c r="B359" s="16">
        <v>5175</v>
      </c>
      <c r="C359" s="2" t="s">
        <v>95</v>
      </c>
      <c r="D359" s="3">
        <v>50000</v>
      </c>
      <c r="E359" s="3">
        <v>50000</v>
      </c>
      <c r="F359" s="3">
        <v>50494</v>
      </c>
      <c r="G359" s="21">
        <v>10000</v>
      </c>
      <c r="H359" s="27" t="s">
        <v>218</v>
      </c>
      <c r="I359" s="40">
        <v>50494</v>
      </c>
      <c r="J359" s="45">
        <v>10000</v>
      </c>
    </row>
    <row r="360" spans="1:10">
      <c r="A360" s="16">
        <v>6171</v>
      </c>
      <c r="B360" s="16">
        <v>5182</v>
      </c>
      <c r="C360" s="2" t="s">
        <v>120</v>
      </c>
      <c r="D360" s="2">
        <v>0</v>
      </c>
      <c r="E360" s="2">
        <v>0</v>
      </c>
      <c r="F360" s="3">
        <v>89086</v>
      </c>
      <c r="G360" s="21">
        <v>0</v>
      </c>
      <c r="I360" s="40">
        <v>89086</v>
      </c>
      <c r="J360" s="45">
        <v>0</v>
      </c>
    </row>
    <row r="361" spans="1:10" ht="30">
      <c r="A361" s="16">
        <v>6171</v>
      </c>
      <c r="B361" s="16">
        <v>5221</v>
      </c>
      <c r="C361" s="2" t="s">
        <v>88</v>
      </c>
      <c r="D361" s="3">
        <v>30000</v>
      </c>
      <c r="E361" s="3">
        <v>30000</v>
      </c>
      <c r="F361" s="3">
        <v>13035</v>
      </c>
      <c r="G361" s="21">
        <v>15000</v>
      </c>
      <c r="H361" s="27" t="s">
        <v>217</v>
      </c>
      <c r="I361" s="40">
        <v>13035</v>
      </c>
      <c r="J361" s="45">
        <v>15000</v>
      </c>
    </row>
    <row r="362" spans="1:10" ht="26.25">
      <c r="A362" s="16">
        <v>6171</v>
      </c>
      <c r="B362" s="16">
        <v>5229</v>
      </c>
      <c r="C362" s="2" t="s">
        <v>86</v>
      </c>
      <c r="D362" s="3">
        <v>4092</v>
      </c>
      <c r="E362" s="3">
        <v>10000</v>
      </c>
      <c r="F362" s="3">
        <v>4135</v>
      </c>
      <c r="G362" s="21">
        <v>10000</v>
      </c>
      <c r="H362" s="27" t="s">
        <v>216</v>
      </c>
      <c r="I362" s="40">
        <v>4135</v>
      </c>
      <c r="J362" s="45">
        <v>10000</v>
      </c>
    </row>
    <row r="363" spans="1:10" ht="26.25">
      <c r="A363" s="16">
        <v>6171</v>
      </c>
      <c r="B363" s="16">
        <v>5329</v>
      </c>
      <c r="C363" s="2" t="s">
        <v>121</v>
      </c>
      <c r="D363" s="3">
        <v>11000</v>
      </c>
      <c r="E363" s="3">
        <v>11000</v>
      </c>
      <c r="F363" s="2">
        <v>0</v>
      </c>
      <c r="G363" s="21">
        <v>0</v>
      </c>
      <c r="H363" s="42" t="s">
        <v>249</v>
      </c>
      <c r="I363" s="47">
        <v>0</v>
      </c>
      <c r="J363" s="45">
        <v>0</v>
      </c>
    </row>
    <row r="364" spans="1:10">
      <c r="A364" s="16">
        <v>6171</v>
      </c>
      <c r="B364" s="16">
        <v>5362</v>
      </c>
      <c r="C364" s="2" t="s">
        <v>122</v>
      </c>
      <c r="D364" s="3">
        <v>30000</v>
      </c>
      <c r="E364" s="3">
        <v>30000</v>
      </c>
      <c r="F364" s="3">
        <v>4000</v>
      </c>
      <c r="G364" s="21">
        <v>20000</v>
      </c>
      <c r="I364" s="40">
        <v>4000</v>
      </c>
      <c r="J364" s="45">
        <v>20000</v>
      </c>
    </row>
    <row r="365" spans="1:10">
      <c r="A365" s="16">
        <v>6171</v>
      </c>
      <c r="B365" s="16">
        <v>5363</v>
      </c>
      <c r="C365" s="2" t="s">
        <v>123</v>
      </c>
      <c r="D365" s="2">
        <v>0</v>
      </c>
      <c r="E365" s="3">
        <v>2000</v>
      </c>
      <c r="F365" s="3">
        <v>2000</v>
      </c>
      <c r="G365" s="21">
        <v>0</v>
      </c>
      <c r="I365" s="40">
        <v>2000</v>
      </c>
      <c r="J365" s="45">
        <v>0</v>
      </c>
    </row>
    <row r="366" spans="1:10">
      <c r="A366" s="16">
        <v>6171</v>
      </c>
      <c r="B366" s="16">
        <v>6121</v>
      </c>
      <c r="C366" s="2" t="s">
        <v>72</v>
      </c>
      <c r="D366" s="2">
        <v>0</v>
      </c>
      <c r="E366" s="2">
        <v>0</v>
      </c>
      <c r="F366" s="3">
        <v>54351</v>
      </c>
      <c r="G366" s="21">
        <v>0</v>
      </c>
      <c r="I366" s="40">
        <v>54351</v>
      </c>
      <c r="J366" s="45">
        <v>0</v>
      </c>
    </row>
    <row r="367" spans="1:10">
      <c r="A367" s="16">
        <v>6171</v>
      </c>
      <c r="B367" s="16">
        <v>6130</v>
      </c>
      <c r="C367" s="2" t="s">
        <v>124</v>
      </c>
      <c r="D367" s="2">
        <v>0</v>
      </c>
      <c r="E367" s="3">
        <v>70000</v>
      </c>
      <c r="F367" s="3">
        <v>3025</v>
      </c>
      <c r="G367" s="21">
        <v>200000</v>
      </c>
      <c r="H367" s="27" t="s">
        <v>139</v>
      </c>
      <c r="I367" s="40">
        <v>3025</v>
      </c>
      <c r="J367" s="45">
        <v>200000</v>
      </c>
    </row>
    <row r="368" spans="1:10">
      <c r="A368" s="17">
        <v>6171</v>
      </c>
      <c r="B368" s="161" t="s">
        <v>31</v>
      </c>
      <c r="C368" s="161"/>
      <c r="D368" s="5">
        <f t="shared" ref="D368:F368" si="101">SUM(D336:D367)</f>
        <v>1698769</v>
      </c>
      <c r="E368" s="5">
        <f t="shared" si="101"/>
        <v>2014080</v>
      </c>
      <c r="F368" s="5">
        <f t="shared" si="101"/>
        <v>1723652.1799999997</v>
      </c>
      <c r="G368" s="22">
        <f>SUM(G336:G367)</f>
        <v>1728367.73</v>
      </c>
      <c r="I368" s="39">
        <f t="shared" ref="I368" si="102">SUM(I336:I367)</f>
        <v>1723652.1799999997</v>
      </c>
      <c r="J368" s="44">
        <f>SUM(J336:J367)</f>
        <v>1728367.73</v>
      </c>
    </row>
    <row r="369" spans="1:10">
      <c r="A369" s="162" t="s">
        <v>61</v>
      </c>
      <c r="B369" s="162"/>
      <c r="C369" s="162"/>
      <c r="D369" s="162"/>
      <c r="E369" s="162"/>
      <c r="F369" s="162"/>
      <c r="I369" s="42"/>
    </row>
    <row r="370" spans="1:10">
      <c r="A370" s="16">
        <v>6310</v>
      </c>
      <c r="B370" s="16">
        <v>5163</v>
      </c>
      <c r="C370" s="2" t="s">
        <v>75</v>
      </c>
      <c r="D370" s="2">
        <v>0</v>
      </c>
      <c r="E370" s="2">
        <v>0</v>
      </c>
      <c r="F370" s="2">
        <v>0</v>
      </c>
      <c r="G370" s="21">
        <v>0</v>
      </c>
      <c r="I370" s="47">
        <v>0</v>
      </c>
      <c r="J370" s="45">
        <v>0</v>
      </c>
    </row>
    <row r="371" spans="1:10">
      <c r="A371" s="17">
        <v>6310</v>
      </c>
      <c r="B371" s="161" t="s">
        <v>31</v>
      </c>
      <c r="C371" s="161"/>
      <c r="D371" s="4">
        <v>0</v>
      </c>
      <c r="E371" s="4">
        <v>0</v>
      </c>
      <c r="F371" s="4">
        <v>0</v>
      </c>
      <c r="G371" s="22">
        <f>G370</f>
        <v>0</v>
      </c>
      <c r="I371" s="46">
        <v>0</v>
      </c>
      <c r="J371" s="44">
        <f>J370</f>
        <v>0</v>
      </c>
    </row>
    <row r="372" spans="1:10">
      <c r="A372" s="162" t="s">
        <v>62</v>
      </c>
      <c r="B372" s="162"/>
      <c r="C372" s="162"/>
      <c r="D372" s="162"/>
      <c r="E372" s="162"/>
      <c r="F372" s="162"/>
      <c r="H372" s="26"/>
      <c r="I372" s="26"/>
    </row>
    <row r="373" spans="1:10" ht="26.25">
      <c r="A373" s="16">
        <v>6330</v>
      </c>
      <c r="B373" s="16">
        <v>5343</v>
      </c>
      <c r="C373" s="2" t="s">
        <v>125</v>
      </c>
      <c r="D373" s="2">
        <v>0</v>
      </c>
      <c r="E373" s="2">
        <v>0</v>
      </c>
      <c r="F373" s="38">
        <v>17540</v>
      </c>
      <c r="G373" s="21">
        <v>0</v>
      </c>
      <c r="I373" s="40">
        <v>17540</v>
      </c>
      <c r="J373" s="45">
        <v>0</v>
      </c>
    </row>
    <row r="374" spans="1:10">
      <c r="A374" s="16">
        <v>6330</v>
      </c>
      <c r="B374" s="16">
        <v>5345</v>
      </c>
      <c r="C374" s="2" t="s">
        <v>126</v>
      </c>
      <c r="D374" s="2">
        <v>0</v>
      </c>
      <c r="E374" s="2">
        <v>0</v>
      </c>
      <c r="F374" s="2">
        <v>0</v>
      </c>
      <c r="G374" s="21">
        <v>0</v>
      </c>
      <c r="I374" s="47">
        <v>0</v>
      </c>
      <c r="J374" s="45">
        <v>0</v>
      </c>
    </row>
    <row r="375" spans="1:10">
      <c r="A375" s="17">
        <v>6330</v>
      </c>
      <c r="B375" s="161" t="s">
        <v>31</v>
      </c>
      <c r="C375" s="161"/>
      <c r="D375" s="5">
        <f t="shared" ref="D375:F375" si="103">SUM(D373:D374)</f>
        <v>0</v>
      </c>
      <c r="E375" s="5">
        <f t="shared" si="103"/>
        <v>0</v>
      </c>
      <c r="F375" s="5">
        <f t="shared" si="103"/>
        <v>17540</v>
      </c>
      <c r="G375" s="22">
        <f>SUM(G373:G374)</f>
        <v>0</v>
      </c>
      <c r="I375" s="39">
        <f t="shared" ref="I375" si="104">SUM(I373:I374)</f>
        <v>17540</v>
      </c>
      <c r="J375" s="44">
        <f>SUM(J373:J374)</f>
        <v>0</v>
      </c>
    </row>
    <row r="376" spans="1:10">
      <c r="A376" s="162" t="s">
        <v>64</v>
      </c>
      <c r="B376" s="162"/>
      <c r="C376" s="162"/>
      <c r="D376" s="162"/>
      <c r="E376" s="162"/>
      <c r="F376" s="162"/>
      <c r="I376" s="42"/>
    </row>
    <row r="377" spans="1:10">
      <c r="A377" s="16">
        <v>6409</v>
      </c>
      <c r="B377" s="16">
        <v>5909</v>
      </c>
      <c r="C377" s="2" t="s">
        <v>65</v>
      </c>
      <c r="D377" s="2">
        <v>0</v>
      </c>
      <c r="E377" s="2">
        <v>0</v>
      </c>
      <c r="F377" s="2">
        <v>0</v>
      </c>
      <c r="G377" s="21">
        <v>0</v>
      </c>
      <c r="I377" s="47">
        <v>0</v>
      </c>
      <c r="J377" s="45">
        <v>0</v>
      </c>
    </row>
    <row r="378" spans="1:10">
      <c r="A378" s="17">
        <v>6409</v>
      </c>
      <c r="B378" s="161" t="s">
        <v>31</v>
      </c>
      <c r="C378" s="161"/>
      <c r="D378" s="4">
        <v>0</v>
      </c>
      <c r="E378" s="4">
        <v>0</v>
      </c>
      <c r="F378" s="4">
        <v>0</v>
      </c>
      <c r="G378" s="22">
        <f>G377</f>
        <v>0</v>
      </c>
      <c r="I378" s="46">
        <v>0</v>
      </c>
      <c r="J378" s="44">
        <f>J377</f>
        <v>0</v>
      </c>
    </row>
    <row r="379" spans="1:10">
      <c r="A379" s="162" t="s">
        <v>66</v>
      </c>
      <c r="B379" s="162"/>
      <c r="C379" s="162"/>
      <c r="D379" s="5">
        <f t="shared" ref="D379:F379" si="105">D378+D375+D368+D371+D334+D327+D310+D297+D315+D294+D290+D283+D286+D277+D274+D269+D245+D259+D236+D228+D223+D211+D202+D199+D196+D191+D183+D178+D172++D161+D151+D145+D136+D131+D125+D175</f>
        <v>15933651</v>
      </c>
      <c r="E379" s="5">
        <f t="shared" si="105"/>
        <v>24165678</v>
      </c>
      <c r="F379" s="5">
        <f t="shared" si="105"/>
        <v>12848825.99</v>
      </c>
      <c r="G379" s="22">
        <f>G378+G375+G368+G371+G334+G327+G310+G297+G315+G294+G290+G283+G286+G277+G274+G269+G245+G259+G236+G228+G223+G211+G202+G199+G196+G191+G183+G178+G172++G161+G151+G145+G136+G131+G125+G175</f>
        <v>24506153.73</v>
      </c>
      <c r="I379" s="39">
        <f t="shared" ref="I379" si="106">I378+I375+I368+I371+I334+I327+I310+I297+I315+I294+I290+I283+I286+I277+I274+I269+I245+I259+I236+I228+I223+I211+I202+I199+I196+I191+I183+I178+I172++I161+I151+I145+I136+I131+I125+I175</f>
        <v>12848825.99</v>
      </c>
      <c r="J379" s="44">
        <f>J378+J375+J368+J371+J334+J327+J310+J297+J315+J294+J290+J283+J286+J277+J274+J269+J245+J259+J236+J228+J223+J211+J202+J199+J196+J191+J183+J178+J172++J161+J151+J145+J136+J131+J125+J175</f>
        <v>25506153.73</v>
      </c>
    </row>
    <row r="381" spans="1:10" ht="23.25">
      <c r="A381" s="13"/>
      <c r="C381" t="s">
        <v>133</v>
      </c>
      <c r="D381" s="19">
        <f>D113-D379</f>
        <v>-997855</v>
      </c>
      <c r="E381" s="19">
        <f t="shared" ref="E381:G381" si="107">E113-E379</f>
        <v>-830287.89999999851</v>
      </c>
      <c r="F381" s="19">
        <f t="shared" si="107"/>
        <v>9285960.8099999968</v>
      </c>
      <c r="G381" s="8">
        <f t="shared" si="107"/>
        <v>-7546819.7300000004</v>
      </c>
      <c r="I381" s="19">
        <f t="shared" ref="I381" si="108">I113-I379</f>
        <v>9285960.8099999968</v>
      </c>
      <c r="J381" s="8">
        <f t="shared" ref="J381" si="109">J113-J379</f>
        <v>-8546819.7300000004</v>
      </c>
    </row>
    <row r="383" spans="1:10">
      <c r="A383" s="16"/>
      <c r="B383" s="16"/>
      <c r="C383" s="2"/>
      <c r="D383" s="2"/>
      <c r="E383" s="2"/>
    </row>
    <row r="384" spans="1:10">
      <c r="A384" s="16"/>
      <c r="B384" s="16"/>
      <c r="C384" s="2"/>
      <c r="D384" s="2"/>
      <c r="E384" s="2"/>
    </row>
    <row r="385" spans="1:5">
      <c r="A385" s="16"/>
      <c r="B385" s="16"/>
      <c r="C385" s="2"/>
      <c r="D385" s="2"/>
      <c r="E385" s="2"/>
    </row>
    <row r="386" spans="1:5">
      <c r="A386" s="16"/>
      <c r="B386" s="16"/>
      <c r="C386" s="2"/>
      <c r="D386" s="2"/>
      <c r="E386" s="2"/>
    </row>
    <row r="387" spans="1:5">
      <c r="A387" s="16"/>
      <c r="B387" s="16"/>
      <c r="C387" s="2"/>
      <c r="D387" s="2"/>
      <c r="E387" s="2"/>
    </row>
    <row r="388" spans="1:5">
      <c r="A388" s="16"/>
      <c r="B388" s="16"/>
      <c r="C388" s="3"/>
      <c r="D388" s="3"/>
      <c r="E388" s="3"/>
    </row>
    <row r="389" spans="1:5">
      <c r="A389" s="16"/>
      <c r="B389" s="16"/>
      <c r="C389" s="2"/>
      <c r="D389" s="2"/>
      <c r="E389" s="2"/>
    </row>
    <row r="390" spans="1:5">
      <c r="A390" s="16"/>
      <c r="B390" s="16"/>
      <c r="C390" s="2"/>
      <c r="D390" s="2"/>
      <c r="E390" s="2"/>
    </row>
    <row r="391" spans="1:5">
      <c r="A391" s="16"/>
      <c r="B391" s="16"/>
      <c r="C391" s="2"/>
      <c r="D391" s="2"/>
      <c r="E391" s="2"/>
    </row>
    <row r="392" spans="1:5">
      <c r="A392" s="16"/>
      <c r="B392" s="16"/>
      <c r="C392" s="2"/>
      <c r="D392" s="2"/>
      <c r="E392" s="2"/>
    </row>
    <row r="393" spans="1:5">
      <c r="A393" s="16"/>
      <c r="B393" s="16"/>
      <c r="C393" s="2"/>
      <c r="D393" s="2"/>
      <c r="E393" s="2"/>
    </row>
    <row r="394" spans="1:5">
      <c r="A394" s="16"/>
      <c r="B394" s="16"/>
      <c r="C394" s="2"/>
      <c r="D394" s="2"/>
      <c r="E394" s="2"/>
    </row>
    <row r="395" spans="1:5">
      <c r="A395" s="16"/>
      <c r="B395" s="16"/>
      <c r="C395" s="2"/>
      <c r="D395" s="2"/>
      <c r="E395" s="2"/>
    </row>
    <row r="396" spans="1:5">
      <c r="A396" s="16"/>
      <c r="B396" s="16"/>
      <c r="C396" s="2"/>
      <c r="D396" s="2"/>
      <c r="E396" s="2"/>
    </row>
    <row r="397" spans="1:5">
      <c r="A397" s="16"/>
      <c r="B397" s="16"/>
      <c r="C397" s="2"/>
      <c r="D397" s="2"/>
      <c r="E397" s="2"/>
    </row>
    <row r="398" spans="1:5">
      <c r="A398" s="16"/>
      <c r="B398" s="16"/>
      <c r="C398" s="2"/>
      <c r="D398" s="2"/>
      <c r="E398" s="2"/>
    </row>
    <row r="399" spans="1:5">
      <c r="A399" s="16"/>
      <c r="B399" s="16"/>
      <c r="C399" s="2"/>
      <c r="D399" s="2"/>
      <c r="E399" s="2"/>
    </row>
    <row r="400" spans="1:5">
      <c r="A400" s="16"/>
      <c r="B400" s="16"/>
      <c r="C400" s="2"/>
      <c r="D400" s="2"/>
      <c r="E400" s="2"/>
    </row>
    <row r="401" spans="1:5">
      <c r="A401" s="16"/>
      <c r="B401" s="16"/>
      <c r="C401" s="2"/>
      <c r="D401" s="2"/>
      <c r="E401" s="2"/>
    </row>
    <row r="402" spans="1:5">
      <c r="A402" s="16"/>
      <c r="B402" s="16"/>
      <c r="C402" s="2"/>
      <c r="D402" s="2"/>
      <c r="E402" s="2"/>
    </row>
    <row r="403" spans="1:5">
      <c r="A403" s="16"/>
      <c r="B403" s="16"/>
      <c r="C403" s="2"/>
      <c r="D403" s="2"/>
      <c r="E403" s="2"/>
    </row>
    <row r="404" spans="1:5">
      <c r="A404" s="16"/>
      <c r="B404" s="16"/>
      <c r="C404" s="2"/>
      <c r="D404" s="2"/>
      <c r="E404" s="2"/>
    </row>
    <row r="405" spans="1:5">
      <c r="A405" s="16"/>
      <c r="B405" s="16"/>
      <c r="C405" s="2"/>
      <c r="D405" s="2"/>
      <c r="E405" s="2"/>
    </row>
    <row r="406" spans="1:5">
      <c r="A406" s="16"/>
      <c r="B406" s="16"/>
      <c r="C406" s="2"/>
      <c r="D406" s="2"/>
      <c r="E406" s="2"/>
    </row>
    <row r="407" spans="1:5">
      <c r="A407" s="16"/>
      <c r="B407" s="16"/>
      <c r="C407" s="2"/>
      <c r="D407" s="2"/>
      <c r="E407" s="2"/>
    </row>
    <row r="408" spans="1:5">
      <c r="A408" s="16"/>
      <c r="B408" s="16"/>
      <c r="C408" s="2"/>
      <c r="D408" s="2"/>
      <c r="E408" s="2"/>
    </row>
    <row r="409" spans="1:5">
      <c r="A409" s="16"/>
      <c r="B409" s="16"/>
      <c r="C409" s="2"/>
      <c r="D409" s="2"/>
      <c r="E409" s="2"/>
    </row>
    <row r="410" spans="1:5">
      <c r="A410" s="16"/>
      <c r="B410" s="16"/>
      <c r="C410" s="2"/>
      <c r="D410" s="2"/>
      <c r="E410" s="2"/>
    </row>
    <row r="411" spans="1:5">
      <c r="A411" s="16"/>
      <c r="B411" s="16"/>
      <c r="C411" s="2"/>
      <c r="D411" s="2"/>
      <c r="E411" s="2"/>
    </row>
    <row r="412" spans="1:5">
      <c r="A412" s="16"/>
      <c r="B412" s="16"/>
      <c r="C412" s="2"/>
      <c r="D412" s="2"/>
      <c r="E412" s="2"/>
    </row>
    <row r="413" spans="1:5">
      <c r="A413" s="16"/>
      <c r="B413" s="16"/>
      <c r="C413" s="2"/>
      <c r="D413" s="2"/>
      <c r="E413" s="2"/>
    </row>
    <row r="414" spans="1:5">
      <c r="A414" s="16"/>
      <c r="B414" s="16"/>
      <c r="C414" s="2"/>
      <c r="D414" s="2"/>
      <c r="E414" s="2"/>
    </row>
    <row r="415" spans="1:5">
      <c r="A415" s="16"/>
      <c r="B415" s="16"/>
      <c r="C415" s="3"/>
      <c r="D415" s="3"/>
      <c r="E415" s="3"/>
    </row>
    <row r="417" spans="1:5" ht="23.25">
      <c r="A417" s="13"/>
    </row>
    <row r="419" spans="1:5">
      <c r="A419" s="16"/>
      <c r="B419" s="16"/>
      <c r="C419" s="2"/>
      <c r="D419" s="2"/>
      <c r="E419" s="2"/>
    </row>
    <row r="420" spans="1:5">
      <c r="A420" s="16"/>
      <c r="B420" s="16"/>
      <c r="C420" s="3"/>
      <c r="D420" s="3"/>
      <c r="E420" s="3"/>
    </row>
    <row r="421" spans="1:5">
      <c r="A421" s="16"/>
      <c r="B421" s="16"/>
      <c r="C421" s="3"/>
      <c r="D421" s="3"/>
      <c r="E421" s="3"/>
    </row>
    <row r="422" spans="1:5">
      <c r="A422" s="16"/>
      <c r="B422" s="16"/>
      <c r="C422" s="3"/>
      <c r="D422" s="3"/>
      <c r="E422" s="3"/>
    </row>
    <row r="423" spans="1:5">
      <c r="A423" s="16"/>
      <c r="B423" s="16"/>
      <c r="C423" s="3"/>
      <c r="D423" s="3"/>
      <c r="E423" s="3"/>
    </row>
    <row r="424" spans="1:5">
      <c r="A424" s="16"/>
      <c r="B424" s="16"/>
      <c r="C424" s="3"/>
      <c r="D424" s="3"/>
      <c r="E424" s="3"/>
    </row>
    <row r="425" spans="1:5">
      <c r="A425" s="16"/>
      <c r="B425" s="16"/>
      <c r="C425" s="2"/>
      <c r="D425" s="2"/>
      <c r="E425" s="2"/>
    </row>
    <row r="426" spans="1:5">
      <c r="A426" s="16"/>
      <c r="B426" s="16"/>
      <c r="C426" s="2"/>
      <c r="D426" s="2"/>
      <c r="E426" s="2"/>
    </row>
    <row r="427" spans="1:5">
      <c r="A427" s="16"/>
      <c r="B427" s="16"/>
      <c r="C427" s="2"/>
      <c r="D427" s="2"/>
      <c r="E427" s="2"/>
    </row>
    <row r="428" spans="1:5">
      <c r="A428" s="16"/>
      <c r="B428" s="16"/>
      <c r="C428" s="2"/>
      <c r="D428" s="2"/>
      <c r="E428" s="2"/>
    </row>
    <row r="429" spans="1:5">
      <c r="A429" s="16"/>
      <c r="B429" s="16"/>
      <c r="C429" s="2"/>
      <c r="D429" s="2"/>
      <c r="E429" s="2"/>
    </row>
    <row r="430" spans="1:5">
      <c r="A430" s="16"/>
      <c r="B430" s="16"/>
      <c r="C430" s="2"/>
      <c r="D430" s="2"/>
      <c r="E430" s="2"/>
    </row>
    <row r="431" spans="1:5">
      <c r="A431" s="16"/>
      <c r="B431" s="16"/>
      <c r="C431" s="2"/>
      <c r="D431" s="2"/>
      <c r="E431" s="2"/>
    </row>
    <row r="432" spans="1:5">
      <c r="A432" s="16"/>
      <c r="B432" s="16"/>
      <c r="C432" s="2"/>
      <c r="D432" s="2"/>
      <c r="E432" s="2"/>
    </row>
    <row r="433" spans="1:5">
      <c r="A433" s="16"/>
      <c r="B433" s="16"/>
      <c r="C433" s="2"/>
      <c r="D433" s="3"/>
      <c r="E433" s="3"/>
    </row>
    <row r="434" spans="1:5">
      <c r="A434" s="16"/>
      <c r="B434" s="16"/>
      <c r="C434" s="3"/>
      <c r="D434" s="3"/>
      <c r="E434" s="3"/>
    </row>
    <row r="435" spans="1:5">
      <c r="A435" s="16"/>
      <c r="B435" s="16"/>
      <c r="C435" s="2"/>
      <c r="D435" s="2"/>
      <c r="E435" s="2"/>
    </row>
    <row r="436" spans="1:5">
      <c r="A436" s="16"/>
      <c r="B436" s="16"/>
      <c r="C436" s="2"/>
      <c r="D436" s="2"/>
      <c r="E436" s="2"/>
    </row>
    <row r="437" spans="1:5">
      <c r="A437" s="16"/>
      <c r="B437" s="16"/>
      <c r="C437" s="2"/>
      <c r="D437" s="2"/>
      <c r="E437" s="2"/>
    </row>
    <row r="438" spans="1:5">
      <c r="A438" s="16"/>
      <c r="B438" s="16"/>
      <c r="C438" s="2"/>
      <c r="D438" s="2"/>
      <c r="E438" s="2"/>
    </row>
    <row r="439" spans="1:5">
      <c r="A439" s="18"/>
      <c r="B439" s="16"/>
      <c r="C439" s="2"/>
      <c r="D439" s="2"/>
      <c r="E439" s="2"/>
    </row>
    <row r="440" spans="1:5">
      <c r="A440" s="18"/>
      <c r="B440" s="16"/>
      <c r="C440" s="2"/>
      <c r="D440" s="2"/>
      <c r="E440" s="2"/>
    </row>
    <row r="441" spans="1:5">
      <c r="A441" s="16"/>
      <c r="B441" s="16"/>
      <c r="C441" s="2"/>
      <c r="D441" s="2"/>
      <c r="E441" s="2"/>
    </row>
    <row r="442" spans="1:5">
      <c r="A442" s="16"/>
      <c r="B442" s="16"/>
      <c r="C442" s="2"/>
      <c r="D442" s="2"/>
      <c r="E442" s="2"/>
    </row>
    <row r="443" spans="1:5">
      <c r="A443" s="16"/>
      <c r="B443" s="16"/>
      <c r="C443" s="2"/>
      <c r="D443" s="3"/>
      <c r="E443" s="3"/>
    </row>
    <row r="444" spans="1:5">
      <c r="A444" s="16"/>
      <c r="B444" s="16"/>
      <c r="C444" s="2"/>
      <c r="D444" s="2"/>
      <c r="E444" s="2"/>
    </row>
    <row r="445" spans="1:5">
      <c r="A445" s="16"/>
      <c r="B445" s="16"/>
      <c r="C445" s="2"/>
      <c r="D445" s="2"/>
      <c r="E445" s="2"/>
    </row>
    <row r="446" spans="1:5">
      <c r="A446" s="16"/>
      <c r="B446" s="16"/>
      <c r="C446" s="2"/>
      <c r="D446" s="2"/>
      <c r="E446" s="2"/>
    </row>
    <row r="447" spans="1:5">
      <c r="A447" s="16"/>
      <c r="B447" s="16"/>
      <c r="C447" s="2"/>
      <c r="D447" s="2"/>
      <c r="E447" s="2"/>
    </row>
    <row r="448" spans="1:5">
      <c r="A448" s="16"/>
      <c r="B448" s="16"/>
      <c r="C448" s="2"/>
      <c r="D448" s="2"/>
      <c r="E448" s="2"/>
    </row>
    <row r="449" spans="1:5">
      <c r="A449" s="16"/>
      <c r="B449" s="16"/>
      <c r="C449" s="2"/>
      <c r="D449" s="2"/>
      <c r="E449" s="2"/>
    </row>
    <row r="450" spans="1:5">
      <c r="A450" s="16"/>
      <c r="B450" s="16"/>
      <c r="C450" s="3"/>
      <c r="D450" s="3"/>
      <c r="E450" s="3"/>
    </row>
    <row r="451" spans="1:5">
      <c r="A451" s="16"/>
      <c r="B451" s="16"/>
      <c r="C451" s="3"/>
      <c r="D451" s="3"/>
      <c r="E451" s="3"/>
    </row>
    <row r="452" spans="1:5">
      <c r="A452" s="16"/>
      <c r="B452" s="16"/>
      <c r="C452" s="3"/>
      <c r="D452" s="3"/>
      <c r="E452" s="3"/>
    </row>
    <row r="453" spans="1:5">
      <c r="A453" s="16"/>
      <c r="B453" s="16"/>
      <c r="C453" s="3"/>
      <c r="D453" s="3"/>
      <c r="E453" s="3"/>
    </row>
    <row r="454" spans="1:5">
      <c r="A454" s="16"/>
      <c r="B454" s="16"/>
      <c r="C454" s="2"/>
      <c r="D454" s="2"/>
      <c r="E454" s="2"/>
    </row>
    <row r="455" spans="1:5">
      <c r="A455" s="16"/>
      <c r="B455" s="16"/>
      <c r="C455" s="2"/>
      <c r="D455" s="2"/>
      <c r="E455" s="2"/>
    </row>
    <row r="456" spans="1:5">
      <c r="A456" s="16"/>
      <c r="B456" s="16"/>
      <c r="C456" s="2"/>
      <c r="D456" s="2"/>
      <c r="E456" s="2"/>
    </row>
    <row r="457" spans="1:5">
      <c r="A457" s="16"/>
      <c r="B457" s="16"/>
      <c r="C457" s="2"/>
      <c r="D457" s="2"/>
      <c r="E457" s="2"/>
    </row>
    <row r="458" spans="1:5">
      <c r="A458" s="16"/>
      <c r="B458" s="16"/>
      <c r="C458" s="3"/>
      <c r="D458" s="3"/>
      <c r="E458" s="2"/>
    </row>
    <row r="459" spans="1:5">
      <c r="A459" s="16"/>
      <c r="B459" s="16"/>
      <c r="C459" s="2"/>
      <c r="D459" s="2"/>
      <c r="E459" s="2"/>
    </row>
    <row r="460" spans="1:5">
      <c r="A460" s="16"/>
      <c r="B460" s="16"/>
      <c r="C460" s="2"/>
      <c r="D460" s="2"/>
      <c r="E460" s="2"/>
    </row>
    <row r="461" spans="1:5">
      <c r="A461" s="16"/>
      <c r="B461" s="16"/>
      <c r="C461" s="2"/>
      <c r="D461" s="2"/>
      <c r="E461" s="2"/>
    </row>
    <row r="462" spans="1:5">
      <c r="A462" s="18"/>
      <c r="B462" s="16"/>
      <c r="C462" s="2"/>
      <c r="D462" s="2"/>
      <c r="E462" s="2"/>
    </row>
    <row r="463" spans="1:5">
      <c r="A463" s="18"/>
      <c r="B463" s="16"/>
      <c r="C463" s="2"/>
      <c r="D463" s="2"/>
      <c r="E463" s="2"/>
    </row>
    <row r="464" spans="1:5">
      <c r="A464" s="16"/>
      <c r="B464" s="16"/>
      <c r="C464" s="2"/>
      <c r="D464" s="2"/>
      <c r="E464" s="2"/>
    </row>
    <row r="465" spans="1:5">
      <c r="A465" s="16"/>
      <c r="B465" s="16"/>
      <c r="C465" s="2"/>
      <c r="D465" s="2"/>
      <c r="E465" s="2"/>
    </row>
    <row r="466" spans="1:5">
      <c r="A466" s="16"/>
      <c r="B466" s="16"/>
      <c r="C466" s="2"/>
      <c r="D466" s="2"/>
      <c r="E466" s="2"/>
    </row>
    <row r="467" spans="1:5">
      <c r="A467" s="16"/>
      <c r="B467" s="16"/>
      <c r="C467" s="2"/>
      <c r="D467" s="2"/>
      <c r="E467" s="2"/>
    </row>
    <row r="468" spans="1:5">
      <c r="A468" s="16"/>
      <c r="B468" s="16"/>
      <c r="C468" s="2"/>
      <c r="D468" s="2"/>
      <c r="E468" s="2"/>
    </row>
    <row r="469" spans="1:5">
      <c r="A469" s="16"/>
      <c r="B469" s="16"/>
      <c r="C469" s="2"/>
      <c r="D469" s="2"/>
      <c r="E469" s="2"/>
    </row>
    <row r="470" spans="1:5">
      <c r="A470" s="16"/>
      <c r="B470" s="16"/>
      <c r="C470" s="2"/>
      <c r="D470" s="2"/>
      <c r="E470" s="2"/>
    </row>
    <row r="471" spans="1:5">
      <c r="A471" s="16"/>
      <c r="B471" s="16"/>
      <c r="C471" s="2"/>
      <c r="D471" s="2"/>
      <c r="E471" s="2"/>
    </row>
    <row r="472" spans="1:5">
      <c r="A472" s="16"/>
      <c r="B472" s="16"/>
      <c r="C472" s="2"/>
      <c r="D472" s="2"/>
      <c r="E472" s="2"/>
    </row>
    <row r="473" spans="1:5">
      <c r="A473" s="16"/>
      <c r="B473" s="16"/>
      <c r="C473" s="2"/>
      <c r="D473" s="2"/>
      <c r="E473" s="2"/>
    </row>
    <row r="474" spans="1:5">
      <c r="A474" s="16"/>
      <c r="B474" s="16"/>
      <c r="C474" s="2"/>
      <c r="D474" s="2"/>
      <c r="E474" s="2"/>
    </row>
    <row r="475" spans="1:5">
      <c r="A475" s="16"/>
      <c r="B475" s="16"/>
      <c r="C475" s="2"/>
      <c r="D475" s="2"/>
      <c r="E475" s="2"/>
    </row>
    <row r="476" spans="1:5">
      <c r="A476" s="16"/>
      <c r="B476" s="16"/>
      <c r="C476" s="2"/>
      <c r="D476" s="2"/>
      <c r="E476" s="2"/>
    </row>
    <row r="477" spans="1:5">
      <c r="A477" s="16"/>
      <c r="B477" s="16"/>
      <c r="C477" s="2"/>
      <c r="D477" s="2"/>
      <c r="E477" s="2"/>
    </row>
    <row r="478" spans="1:5">
      <c r="A478" s="16"/>
      <c r="B478" s="16"/>
      <c r="C478" s="2"/>
      <c r="D478" s="2"/>
      <c r="E478" s="2"/>
    </row>
    <row r="479" spans="1:5">
      <c r="A479" s="16"/>
      <c r="B479" s="16"/>
      <c r="C479" s="2"/>
      <c r="D479" s="2"/>
      <c r="E479" s="2"/>
    </row>
    <row r="480" spans="1:5">
      <c r="A480" s="16"/>
      <c r="B480" s="16"/>
      <c r="C480" s="2"/>
      <c r="D480" s="2"/>
      <c r="E480" s="2"/>
    </row>
    <row r="481" spans="1:5">
      <c r="A481" s="16"/>
      <c r="B481" s="16"/>
      <c r="C481" s="2"/>
      <c r="D481" s="2"/>
      <c r="E481" s="2"/>
    </row>
    <row r="482" spans="1:5">
      <c r="A482" s="16"/>
      <c r="B482" s="16"/>
      <c r="C482" s="2"/>
      <c r="D482" s="2"/>
      <c r="E482" s="2"/>
    </row>
    <row r="483" spans="1:5">
      <c r="A483" s="16"/>
      <c r="B483" s="16"/>
      <c r="C483" s="2"/>
      <c r="D483" s="2"/>
      <c r="E483" s="2"/>
    </row>
    <row r="484" spans="1:5">
      <c r="A484" s="16"/>
      <c r="B484" s="16"/>
      <c r="C484" s="3"/>
      <c r="D484" s="3"/>
      <c r="E484" s="3"/>
    </row>
    <row r="485" spans="1:5">
      <c r="A485" s="16"/>
      <c r="B485" s="16"/>
      <c r="C485" s="3"/>
      <c r="D485" s="3"/>
      <c r="E485" s="3"/>
    </row>
    <row r="486" spans="1:5">
      <c r="A486" s="16"/>
      <c r="B486" s="16"/>
      <c r="C486" s="3"/>
      <c r="D486" s="3"/>
      <c r="E486" s="3"/>
    </row>
    <row r="487" spans="1:5">
      <c r="A487" s="16"/>
      <c r="B487" s="16"/>
      <c r="C487" s="2"/>
      <c r="D487" s="2"/>
      <c r="E487" s="2"/>
    </row>
    <row r="488" spans="1:5">
      <c r="A488" s="16"/>
      <c r="B488" s="16"/>
      <c r="C488" s="3"/>
      <c r="D488" s="3"/>
      <c r="E488" s="3"/>
    </row>
    <row r="490" spans="1:5" ht="23.25">
      <c r="A490" s="13"/>
    </row>
    <row r="492" spans="1:5">
      <c r="A492" s="16"/>
      <c r="B492" s="16"/>
      <c r="C492" s="2"/>
      <c r="D492" s="2"/>
      <c r="E492" s="2"/>
    </row>
    <row r="493" spans="1:5">
      <c r="A493" s="16"/>
      <c r="B493" s="16"/>
      <c r="C493" s="3"/>
      <c r="D493" s="3"/>
      <c r="E493" s="3"/>
    </row>
    <row r="494" spans="1:5">
      <c r="A494" s="16"/>
      <c r="B494" s="16"/>
      <c r="C494" s="2"/>
      <c r="D494" s="2"/>
      <c r="E494" s="2"/>
    </row>
    <row r="495" spans="1:5">
      <c r="A495" s="16"/>
      <c r="B495" s="16"/>
      <c r="C495" s="3"/>
      <c r="D495" s="3"/>
      <c r="E495" s="3"/>
    </row>
    <row r="496" spans="1:5">
      <c r="A496" s="16"/>
      <c r="B496" s="16"/>
      <c r="C496" s="2"/>
      <c r="D496" s="2"/>
      <c r="E496" s="2"/>
    </row>
    <row r="498" spans="1:5" ht="23.25">
      <c r="A498" s="13"/>
    </row>
    <row r="500" spans="1:5">
      <c r="A500" s="16"/>
      <c r="B500" s="16"/>
      <c r="C500" s="2"/>
      <c r="D500" s="2"/>
      <c r="E500" s="2"/>
    </row>
    <row r="501" spans="1:5">
      <c r="A501" s="16"/>
      <c r="B501" s="16"/>
      <c r="C501" s="2"/>
      <c r="D501" s="2"/>
      <c r="E501" s="2"/>
    </row>
    <row r="502" spans="1:5">
      <c r="A502" s="16"/>
      <c r="B502" s="16"/>
      <c r="C502" s="2"/>
      <c r="D502" s="2"/>
      <c r="E502" s="2"/>
    </row>
    <row r="503" spans="1:5">
      <c r="A503" s="16"/>
      <c r="B503" s="16"/>
      <c r="C503" s="2"/>
      <c r="D503" s="2"/>
      <c r="E503" s="2"/>
    </row>
    <row r="504" spans="1:5">
      <c r="A504" s="16"/>
      <c r="B504" s="16"/>
      <c r="C504" s="2"/>
      <c r="D504" s="2"/>
      <c r="E504" s="2"/>
    </row>
    <row r="505" spans="1:5">
      <c r="A505" s="16"/>
      <c r="B505" s="16"/>
      <c r="C505" s="2"/>
      <c r="D505" s="2"/>
      <c r="E505" s="2"/>
    </row>
    <row r="506" spans="1:5">
      <c r="A506" s="16"/>
      <c r="B506" s="16"/>
      <c r="C506" s="2"/>
      <c r="D506" s="2"/>
      <c r="E506" s="2"/>
    </row>
    <row r="507" spans="1:5">
      <c r="A507" s="16"/>
      <c r="B507" s="16"/>
      <c r="C507" s="2"/>
      <c r="D507" s="2"/>
      <c r="E507" s="2"/>
    </row>
    <row r="508" spans="1:5">
      <c r="A508" s="16"/>
      <c r="B508" s="16"/>
      <c r="C508" s="2"/>
      <c r="D508" s="2"/>
      <c r="E508" s="2"/>
    </row>
    <row r="509" spans="1:5">
      <c r="A509" s="16"/>
      <c r="B509" s="16"/>
      <c r="C509" s="2"/>
      <c r="D509" s="2"/>
      <c r="E509" s="2"/>
    </row>
    <row r="510" spans="1:5">
      <c r="A510" s="16"/>
      <c r="B510" s="16"/>
      <c r="C510" s="2"/>
      <c r="D510" s="2"/>
      <c r="E510" s="2"/>
    </row>
    <row r="511" spans="1:5">
      <c r="A511" s="16"/>
      <c r="B511" s="16"/>
      <c r="C511" s="2"/>
      <c r="D511" s="2"/>
      <c r="E511" s="2"/>
    </row>
    <row r="512" spans="1:5">
      <c r="A512" s="16"/>
      <c r="B512" s="16"/>
      <c r="C512" s="2"/>
      <c r="D512" s="2"/>
      <c r="E512" s="2"/>
    </row>
    <row r="513" spans="1:5">
      <c r="A513" s="16"/>
      <c r="B513" s="16"/>
      <c r="C513" s="2"/>
      <c r="D513" s="2"/>
      <c r="E513" s="2"/>
    </row>
    <row r="514" spans="1:5">
      <c r="A514" s="16"/>
      <c r="B514" s="16"/>
      <c r="C514" s="2"/>
      <c r="D514" s="2"/>
      <c r="E514" s="2"/>
    </row>
    <row r="515" spans="1:5">
      <c r="A515" s="16"/>
      <c r="B515" s="16"/>
      <c r="C515" s="2"/>
      <c r="D515" s="2"/>
      <c r="E515" s="2"/>
    </row>
    <row r="516" spans="1:5">
      <c r="A516" s="16"/>
      <c r="B516" s="16"/>
      <c r="C516" s="2"/>
      <c r="D516" s="2"/>
      <c r="E516" s="2"/>
    </row>
    <row r="517" spans="1:5">
      <c r="A517" s="16"/>
      <c r="B517" s="16"/>
      <c r="C517" s="2"/>
      <c r="D517" s="2"/>
      <c r="E517" s="2"/>
    </row>
    <row r="518" spans="1:5">
      <c r="A518" s="16"/>
      <c r="B518" s="16"/>
      <c r="C518" s="2"/>
      <c r="D518" s="2"/>
      <c r="E518" s="2"/>
    </row>
    <row r="519" spans="1:5">
      <c r="A519" s="16"/>
      <c r="B519" s="16"/>
      <c r="C519" s="2"/>
      <c r="D519" s="2"/>
      <c r="E519" s="2"/>
    </row>
    <row r="520" spans="1:5">
      <c r="A520" s="16"/>
      <c r="B520" s="16"/>
      <c r="C520" s="2"/>
      <c r="D520" s="2"/>
      <c r="E520" s="2"/>
    </row>
    <row r="521" spans="1:5">
      <c r="A521" s="16"/>
      <c r="B521" s="16"/>
      <c r="C521" s="2"/>
      <c r="D521" s="2"/>
      <c r="E521" s="2"/>
    </row>
    <row r="522" spans="1:5">
      <c r="A522" s="16"/>
      <c r="B522" s="16"/>
      <c r="C522" s="2"/>
      <c r="D522" s="2"/>
      <c r="E522" s="2"/>
    </row>
    <row r="523" spans="1:5">
      <c r="A523" s="16"/>
      <c r="B523" s="16"/>
      <c r="C523" s="2"/>
      <c r="D523" s="2"/>
      <c r="E523" s="2"/>
    </row>
    <row r="524" spans="1:5">
      <c r="A524" s="16"/>
      <c r="B524" s="16"/>
      <c r="C524" s="2"/>
      <c r="D524" s="2"/>
      <c r="E524" s="2"/>
    </row>
    <row r="525" spans="1:5">
      <c r="A525" s="16"/>
      <c r="B525" s="16"/>
      <c r="C525" s="2"/>
      <c r="D525" s="2"/>
      <c r="E525" s="2"/>
    </row>
    <row r="526" spans="1:5">
      <c r="A526" s="16"/>
      <c r="B526" s="16"/>
      <c r="C526" s="2"/>
      <c r="D526" s="2"/>
      <c r="E526" s="2"/>
    </row>
    <row r="527" spans="1:5">
      <c r="A527" s="16"/>
      <c r="B527" s="16"/>
      <c r="C527" s="2"/>
      <c r="D527" s="2"/>
      <c r="E527" s="2"/>
    </row>
    <row r="528" spans="1:5">
      <c r="A528" s="16"/>
      <c r="B528" s="16"/>
      <c r="C528" s="2"/>
      <c r="D528" s="2"/>
      <c r="E528" s="2"/>
    </row>
    <row r="529" spans="1:5">
      <c r="A529" s="16"/>
      <c r="B529" s="16"/>
      <c r="C529" s="2"/>
      <c r="D529" s="2"/>
      <c r="E529" s="2"/>
    </row>
    <row r="530" spans="1:5">
      <c r="A530" s="16"/>
      <c r="B530" s="16"/>
      <c r="C530" s="2"/>
      <c r="D530" s="2"/>
      <c r="E530" s="2"/>
    </row>
    <row r="531" spans="1:5">
      <c r="A531" s="16"/>
      <c r="B531" s="16"/>
      <c r="C531" s="2"/>
      <c r="D531" s="2"/>
      <c r="E531" s="2"/>
    </row>
    <row r="532" spans="1:5">
      <c r="A532" s="16"/>
      <c r="B532" s="16"/>
      <c r="C532" s="2"/>
      <c r="D532" s="2"/>
      <c r="E532" s="2"/>
    </row>
    <row r="533" spans="1:5">
      <c r="A533" s="16"/>
      <c r="B533" s="16"/>
      <c r="C533" s="2"/>
      <c r="D533" s="2"/>
      <c r="E533" s="2"/>
    </row>
    <row r="534" spans="1:5">
      <c r="A534" s="16"/>
      <c r="B534" s="16"/>
      <c r="C534" s="2"/>
      <c r="D534" s="2"/>
      <c r="E534" s="2"/>
    </row>
    <row r="535" spans="1:5">
      <c r="A535" s="16"/>
      <c r="B535" s="16"/>
      <c r="C535" s="2"/>
      <c r="D535" s="2"/>
      <c r="E535" s="2"/>
    </row>
    <row r="536" spans="1:5">
      <c r="A536" s="16"/>
      <c r="B536" s="16"/>
      <c r="C536" s="2"/>
      <c r="D536" s="2"/>
      <c r="E536" s="2"/>
    </row>
    <row r="537" spans="1:5">
      <c r="A537" s="16"/>
      <c r="B537" s="16"/>
      <c r="C537" s="2"/>
      <c r="D537" s="2"/>
      <c r="E537" s="2"/>
    </row>
    <row r="538" spans="1:5">
      <c r="A538" s="16"/>
      <c r="B538" s="16"/>
      <c r="C538" s="2"/>
      <c r="D538" s="2"/>
      <c r="E538" s="2"/>
    </row>
    <row r="539" spans="1:5">
      <c r="A539" s="16"/>
      <c r="B539" s="16"/>
      <c r="C539" s="2"/>
      <c r="D539" s="2"/>
      <c r="E539" s="2"/>
    </row>
    <row r="540" spans="1:5">
      <c r="A540" s="16"/>
      <c r="B540" s="16"/>
      <c r="C540" s="2"/>
      <c r="D540" s="2"/>
      <c r="E540" s="2"/>
    </row>
    <row r="541" spans="1:5">
      <c r="A541" s="16"/>
      <c r="B541" s="16"/>
      <c r="C541" s="2"/>
      <c r="D541" s="2"/>
      <c r="E541" s="2"/>
    </row>
    <row r="542" spans="1:5">
      <c r="A542" s="16"/>
      <c r="B542" s="16"/>
      <c r="C542" s="2"/>
      <c r="D542" s="2"/>
      <c r="E542" s="2"/>
    </row>
    <row r="543" spans="1:5">
      <c r="A543" s="16"/>
      <c r="B543" s="16"/>
      <c r="C543" s="2"/>
      <c r="D543" s="2"/>
      <c r="E543" s="2"/>
    </row>
    <row r="544" spans="1:5">
      <c r="A544" s="16"/>
      <c r="B544" s="16"/>
      <c r="C544" s="2"/>
      <c r="D544" s="2"/>
      <c r="E544" s="2"/>
    </row>
    <row r="545" spans="1:10">
      <c r="A545" s="16"/>
      <c r="B545" s="16"/>
      <c r="C545" s="2"/>
      <c r="D545" s="2"/>
      <c r="E545" s="2"/>
    </row>
    <row r="546" spans="1:10">
      <c r="A546" s="16"/>
      <c r="B546" s="16"/>
      <c r="C546" s="2"/>
      <c r="D546" s="2"/>
      <c r="E546" s="2"/>
    </row>
    <row r="547" spans="1:10">
      <c r="A547" s="16"/>
      <c r="B547" s="16"/>
      <c r="C547" s="2"/>
      <c r="D547" s="2"/>
      <c r="E547" s="2"/>
    </row>
    <row r="548" spans="1:10">
      <c r="A548" s="16"/>
      <c r="B548" s="16"/>
      <c r="C548" s="2"/>
      <c r="D548" s="2"/>
      <c r="E548" s="2"/>
    </row>
    <row r="549" spans="1:10">
      <c r="A549" s="16"/>
      <c r="B549" s="16"/>
      <c r="C549" s="2"/>
      <c r="D549" s="2"/>
      <c r="E549" s="2"/>
    </row>
    <row r="551" spans="1:10" ht="23.25">
      <c r="A551" s="13"/>
    </row>
    <row r="553" spans="1:10">
      <c r="A553" s="16"/>
      <c r="B553" s="16"/>
      <c r="C553" s="2"/>
      <c r="D553" s="2"/>
    </row>
    <row r="554" spans="1:10">
      <c r="A554" s="16"/>
      <c r="B554" s="16"/>
      <c r="C554" s="2"/>
      <c r="D554" s="3"/>
    </row>
    <row r="555" spans="1:10">
      <c r="A555" s="16"/>
      <c r="B555" s="16"/>
      <c r="C555" s="2"/>
      <c r="D555" s="3"/>
    </row>
    <row r="557" spans="1:10" ht="23.25">
      <c r="A557" s="13"/>
    </row>
    <row r="559" spans="1:10">
      <c r="A559" s="16"/>
      <c r="B559" s="16"/>
      <c r="C559" s="2"/>
      <c r="D559" s="2"/>
      <c r="E559" s="2"/>
      <c r="F559" s="2"/>
      <c r="G559" s="21"/>
      <c r="I559" s="47"/>
      <c r="J559" s="45"/>
    </row>
    <row r="561" spans="1:10" ht="23.25">
      <c r="A561" s="13"/>
    </row>
    <row r="563" spans="1:10">
      <c r="A563" s="16"/>
      <c r="B563" s="16"/>
      <c r="C563" s="2"/>
      <c r="D563" s="2"/>
      <c r="E563" s="2"/>
      <c r="F563" s="2"/>
      <c r="G563" s="21"/>
      <c r="I563" s="47"/>
      <c r="J563" s="45"/>
    </row>
  </sheetData>
  <mergeCells count="127">
    <mergeCell ref="H345:H348"/>
    <mergeCell ref="D9:F9"/>
    <mergeCell ref="H13:H17"/>
    <mergeCell ref="D116:F116"/>
    <mergeCell ref="H250:H253"/>
    <mergeCell ref="H261:H268"/>
    <mergeCell ref="H300:H309"/>
    <mergeCell ref="H318:H325"/>
    <mergeCell ref="H329:H333"/>
    <mergeCell ref="H336:H340"/>
    <mergeCell ref="A103:F103"/>
    <mergeCell ref="B105:C105"/>
    <mergeCell ref="A106:F106"/>
    <mergeCell ref="B108:C108"/>
    <mergeCell ref="A109:F109"/>
    <mergeCell ref="B112:C112"/>
    <mergeCell ref="A86:F86"/>
    <mergeCell ref="B88:C88"/>
    <mergeCell ref="A89:F89"/>
    <mergeCell ref="B91:C91"/>
    <mergeCell ref="A92:F92"/>
    <mergeCell ref="B102:C102"/>
    <mergeCell ref="A76:F76"/>
    <mergeCell ref="B294:C294"/>
    <mergeCell ref="A295:F295"/>
    <mergeCell ref="B297:C297"/>
    <mergeCell ref="A298:F298"/>
    <mergeCell ref="B310:C310"/>
    <mergeCell ref="A311:F311"/>
    <mergeCell ref="B283:C283"/>
    <mergeCell ref="A284:F284"/>
    <mergeCell ref="H164:H166"/>
    <mergeCell ref="B378:C378"/>
    <mergeCell ref="B286:C286"/>
    <mergeCell ref="A287:F287"/>
    <mergeCell ref="B290:C290"/>
    <mergeCell ref="A291:F291"/>
    <mergeCell ref="B269:C269"/>
    <mergeCell ref="A270:F270"/>
    <mergeCell ref="B274:C274"/>
    <mergeCell ref="A275:F275"/>
    <mergeCell ref="B277:C277"/>
    <mergeCell ref="A278:F278"/>
    <mergeCell ref="B236:C236"/>
    <mergeCell ref="A237:F237"/>
    <mergeCell ref="B245:C245"/>
    <mergeCell ref="A246:F246"/>
    <mergeCell ref="B259:C259"/>
    <mergeCell ref="A379:C379"/>
    <mergeCell ref="B368:C368"/>
    <mergeCell ref="A369:F369"/>
    <mergeCell ref="B371:C371"/>
    <mergeCell ref="A372:F372"/>
    <mergeCell ref="B375:C375"/>
    <mergeCell ref="A376:F376"/>
    <mergeCell ref="B315:C315"/>
    <mergeCell ref="A316:F316"/>
    <mergeCell ref="B327:C327"/>
    <mergeCell ref="A328:F328"/>
    <mergeCell ref="B334:C334"/>
    <mergeCell ref="A335:F335"/>
    <mergeCell ref="A260:F260"/>
    <mergeCell ref="B211:C211"/>
    <mergeCell ref="A212:F212"/>
    <mergeCell ref="B223:C223"/>
    <mergeCell ref="A224:F224"/>
    <mergeCell ref="B228:C228"/>
    <mergeCell ref="A229:F229"/>
    <mergeCell ref="B196:C196"/>
    <mergeCell ref="A197:F197"/>
    <mergeCell ref="B199:C199"/>
    <mergeCell ref="A200:F200"/>
    <mergeCell ref="B202:C202"/>
    <mergeCell ref="A203:F203"/>
    <mergeCell ref="A82:F82"/>
    <mergeCell ref="B85:C85"/>
    <mergeCell ref="B178:C178"/>
    <mergeCell ref="A179:F179"/>
    <mergeCell ref="B183:C183"/>
    <mergeCell ref="A184:F184"/>
    <mergeCell ref="B191:C191"/>
    <mergeCell ref="A192:F192"/>
    <mergeCell ref="B161:C161"/>
    <mergeCell ref="A162:F162"/>
    <mergeCell ref="B172:C172"/>
    <mergeCell ref="A173:F173"/>
    <mergeCell ref="B175:C175"/>
    <mergeCell ref="A176:F176"/>
    <mergeCell ref="K185:K186"/>
    <mergeCell ref="B136:C136"/>
    <mergeCell ref="A113:C113"/>
    <mergeCell ref="A119:F119"/>
    <mergeCell ref="B125:C125"/>
    <mergeCell ref="A126:F126"/>
    <mergeCell ref="A137:F137"/>
    <mergeCell ref="B145:C145"/>
    <mergeCell ref="A146:F146"/>
    <mergeCell ref="B151:C151"/>
    <mergeCell ref="A152:F152"/>
    <mergeCell ref="B131:C131"/>
    <mergeCell ref="A132:F132"/>
    <mergeCell ref="B35:C35"/>
    <mergeCell ref="A36:F36"/>
    <mergeCell ref="B38:C38"/>
    <mergeCell ref="A39:F39"/>
    <mergeCell ref="B41:C41"/>
    <mergeCell ref="A51:F51"/>
    <mergeCell ref="B53:C53"/>
    <mergeCell ref="A54:F54"/>
    <mergeCell ref="B56:C56"/>
    <mergeCell ref="A57:F57"/>
    <mergeCell ref="B61:C61"/>
    <mergeCell ref="A42:F42"/>
    <mergeCell ref="B44:C44"/>
    <mergeCell ref="A45:F45"/>
    <mergeCell ref="B47:C47"/>
    <mergeCell ref="A48:F48"/>
    <mergeCell ref="B50:C50"/>
    <mergeCell ref="B81:C81"/>
    <mergeCell ref="A62:F62"/>
    <mergeCell ref="B66:C66"/>
    <mergeCell ref="A67:F67"/>
    <mergeCell ref="B69:C69"/>
    <mergeCell ref="A70:F70"/>
    <mergeCell ref="B75:C75"/>
    <mergeCell ref="B78:C78"/>
    <mergeCell ref="A79:F79"/>
  </mergeCells>
  <pageMargins left="0.78740157499999996" right="0.78740157499999996" top="0.984251969" bottom="0.984251969" header="0.4921259845" footer="0.4921259845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Konečný </vt:lpstr>
      <vt:lpstr>Návrh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Oustred</cp:lastModifiedBy>
  <dcterms:created xsi:type="dcterms:W3CDTF">2016-11-18T10:15:17Z</dcterms:created>
  <dcterms:modified xsi:type="dcterms:W3CDTF">2016-12-28T20:16:23Z</dcterms:modified>
</cp:coreProperties>
</file>