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Obrubníky" sheetId="2" r:id="rId2"/>
    <sheet name="02 - Chodníky" sheetId="3" r:id="rId3"/>
    <sheet name="03 - Žlab" sheetId="4" r:id="rId4"/>
  </sheets>
  <definedNames>
    <definedName name="_xlnm.Print_Titles" localSheetId="1">'01 - Obrubníky'!$123:$123</definedName>
    <definedName name="_xlnm.Print_Titles" localSheetId="2">'02 - Chodníky'!$125:$125</definedName>
    <definedName name="_xlnm.Print_Titles" localSheetId="3">'03 - Žlab'!$120:$120</definedName>
    <definedName name="_xlnm.Print_Titles" localSheetId="0">'Rekapitulace stavby'!$85:$85</definedName>
    <definedName name="_xlnm.Print_Area" localSheetId="1">'01 - Obrubníky'!$C$4:$Q$70,'01 - Obrubníky'!$C$76:$Q$107,'01 - Obrubníky'!$C$113:$Q$151</definedName>
    <definedName name="_xlnm.Print_Area" localSheetId="2">'02 - Chodníky'!$C$4:$Q$70,'02 - Chodníky'!$C$76:$Q$109,'02 - Chodníky'!$C$115:$Q$174</definedName>
    <definedName name="_xlnm.Print_Area" localSheetId="3">'03 - Žlab'!$C$4:$Q$70,'03 - Žlab'!$C$76:$Q$104,'03 - Žlab'!$C$110:$Q$133</definedName>
    <definedName name="_xlnm.Print_Area" localSheetId="0">'Rekapitulace stavby'!$C$4:$AP$70,'Rekapitulace stavby'!$C$76:$AP$98</definedName>
  </definedNames>
  <calcPr fullCalcOnLoad="1"/>
</workbook>
</file>

<file path=xl/sharedStrings.xml><?xml version="1.0" encoding="utf-8"?>
<sst xmlns="http://schemas.openxmlformats.org/spreadsheetml/2006/main" count="1491" uniqueCount="346">
  <si>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</si>
  <si>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</si>
  <si>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</si>
  <si>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</si>
  <si>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</si>
  <si>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</si>
  <si>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</si>
  <si>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</si>
  <si>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</si>
  <si>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</si>
  <si>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</si>
  <si>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</si>
  <si>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</si>
  <si>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</si>
  <si>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14025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</si>
  <si>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</si>
  <si>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</si>
  <si>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chodníků a výměna obrubníků v komunikaci Kladenská</t>
  </si>
  <si>
    <t>0,1</t>
  </si>
  <si>
    <t>JKSO:</t>
  </si>
  <si>
    <t>CC-CZ:</t>
  </si>
  <si>
    <t>1</t>
  </si>
  <si>
    <t>Místo:</t>
  </si>
  <si>
    <t>Středokluky</t>
  </si>
  <si>
    <t>Datum:</t>
  </si>
  <si>
    <t>17.08.2015</t>
  </si>
  <si>
    <t>10</t>
  </si>
  <si>
    <t>100</t>
  </si>
  <si>
    <t>Objednavatel:</t>
  </si>
  <si>
    <t>IČ:</t>
  </si>
  <si>
    <t>Obec Středokluky</t>
  </si>
  <si>
    <t>DIČ:</t>
  </si>
  <si>
    <t>Zhotovitel:</t>
  </si>
  <si>
    <t>Vyplň údaj</t>
  </si>
  <si>
    <t>Projektant:</t>
  </si>
  <si>
    <t>Ing. Jiří Sobol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</si>
  <si>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</si>
  <si>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</si>
  <si>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</si>
  <si>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</si>
  <si>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</si>
  <si>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</si>
  <si>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</si>
  <si>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</si>
  <si>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</si>
  <si>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</si>
  <si>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</si>
  <si>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</si>
  <si>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</si>
  <si>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</si>
  <si>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</si>
  <si>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</si>
  <si>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</si>
  <si>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</si>
  <si>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</si>
  <si>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</si>
  <si>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</si>
  <si>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</si>
  <si>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</si>
  <si>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</si>
  <si>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</si>
  <si>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</si>
  <si>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</si>
  <si>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</si>
  <si>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</si>
  <si>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</si>
  <si>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</si>
  <si>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</si>
  <si>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</si>
  <si>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</si>
  <si>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</si>
  <si>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</si>
  <si>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</si>
  <si>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</si>
  <si>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</si>
  <si>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</si>
  <si>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</si>
  <si>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</si>
  <si>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</si>
  <si>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</si>
  <si>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</si>
  <si>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{80E02BA5-DB94-4794-A338-8AA2F99FC54A}</t>
  </si>
  <si>
    <t>{00000000-0000-0000-0000-000000000000}</t>
  </si>
  <si>
    <t>01</t>
  </si>
  <si>
    <t>Obrubníky</t>
  </si>
  <si>
    <t>{191AB8F1-5C67-4FDF-8E17-56063B1FADC4}</t>
  </si>
  <si>
    <t>02</t>
  </si>
  <si>
    <t>Chodníky</t>
  </si>
  <si>
    <t>{E72DA3A9-8C35-4472-A1F0-39D59DFFE899}</t>
  </si>
  <si>
    <t>03</t>
  </si>
  <si>
    <t>Žlab</t>
  </si>
  <si>
    <t>{7ED6C55C-0D92-4950-AB88-F6CDA99C67E1}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</si>
  <si>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</si>
  <si>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</si>
  <si>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</si>
  <si>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</si>
  <si>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</si>
  <si>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</si>
  <si>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</si>
  <si>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</si>
  <si>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</si>
  <si>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</si>
  <si>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</si>
  <si>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</si>
  <si>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</si>
  <si>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01 - Obrubníky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</si>
  <si>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</si>
  <si>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</si>
  <si>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</si>
  <si>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</si>
  <si>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</si>
  <si>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</si>
  <si>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</si>
  <si>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</si>
  <si>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</si>
  <si>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Přesuny hmot a sutí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</si>
  <si>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</si>
  <si>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</si>
  <si>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</si>
  <si>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</si>
  <si>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</si>
  <si>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</si>
  <si>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</si>
  <si>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</si>
  <si>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</si>
  <si>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</si>
  <si>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</si>
  <si>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</si>
  <si>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</si>
  <si>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</si>
  <si>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</si>
  <si>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</si>
  <si>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</si>
  <si>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</si>
  <si>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</si>
  <si>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</si>
  <si>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</si>
  <si>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</si>
  <si>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</si>
  <si>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</si>
  <si>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</si>
  <si>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</si>
  <si>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</si>
  <si>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</si>
  <si>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</si>
  <si>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</si>
  <si>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</si>
  <si>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113201112</t>
  </si>
  <si>
    <t>Vytrhání obrub silničních</t>
  </si>
  <si>
    <t>m</t>
  </si>
  <si>
    <t>4</t>
  </si>
  <si>
    <t>-1724073928</t>
  </si>
  <si>
    <t>122202201</t>
  </si>
  <si>
    <t>Odkopávky a prokopávky nezapažené pro silnice objemu do 100 m3</t>
  </si>
  <si>
    <t>m3</t>
  </si>
  <si>
    <t>-2033985329</t>
  </si>
  <si>
    <t>3</t>
  </si>
  <si>
    <t>916131213</t>
  </si>
  <si>
    <t>Osazení silničního obrubníku betonového s boční opěrou do lože z betonu prostého</t>
  </si>
  <si>
    <t>261600346</t>
  </si>
  <si>
    <t>M</t>
  </si>
  <si>
    <t>592174100</t>
  </si>
  <si>
    <t xml:space="preserve">obrubník betonový chodníkový </t>
  </si>
  <si>
    <t>kus</t>
  </si>
  <si>
    <t>8</t>
  </si>
  <si>
    <t>-1665301775</t>
  </si>
  <si>
    <t>5</t>
  </si>
  <si>
    <t>916241213</t>
  </si>
  <si>
    <t>Osazení obrubníku kamenného stojatého s boční opěrou do lože z betonu prostého</t>
  </si>
  <si>
    <t>1309617978</t>
  </si>
  <si>
    <t>6</t>
  </si>
  <si>
    <t>583803340</t>
  </si>
  <si>
    <t>obrubník kamenný přímý,  žula</t>
  </si>
  <si>
    <t>-1692703229</t>
  </si>
  <si>
    <t>7</t>
  </si>
  <si>
    <t>SP 051</t>
  </si>
  <si>
    <t>Oprava rýhy za obrubou - předlažba</t>
  </si>
  <si>
    <t>m2</t>
  </si>
  <si>
    <t>-739192643</t>
  </si>
  <si>
    <t>979082213</t>
  </si>
  <si>
    <t>Vodorovná doprava suti po suchu do 1 km</t>
  </si>
  <si>
    <t>t</t>
  </si>
  <si>
    <t>1828068210</t>
  </si>
  <si>
    <t>9</t>
  </si>
  <si>
    <t>979082219</t>
  </si>
  <si>
    <t>Příplatek ZKD 1 km u vodorovné dopravy suti po suchu do 29km</t>
  </si>
  <si>
    <t>-1383705475</t>
  </si>
  <si>
    <t>997211611</t>
  </si>
  <si>
    <t>Nakládání suti na dopravní prostředky pro vodorovnou dopravu</t>
  </si>
  <si>
    <t>-660548466</t>
  </si>
  <si>
    <t>11</t>
  </si>
  <si>
    <t>997221815</t>
  </si>
  <si>
    <t>Poplatek za uložení betonového odpadu na skládce (skládkovné)</t>
  </si>
  <si>
    <t>1105424496</t>
  </si>
  <si>
    <t>12</t>
  </si>
  <si>
    <t>997221855</t>
  </si>
  <si>
    <t>Poplatek za uložení odpadu z kameniva na skládce (skládkovné)</t>
  </si>
  <si>
    <t>-1544901821</t>
  </si>
  <si>
    <t>13</t>
  </si>
  <si>
    <t>998223011</t>
  </si>
  <si>
    <t>Přesun hmot pro pozemní komunikace s krytem dlážděným</t>
  </si>
  <si>
    <t>109125191</t>
  </si>
  <si>
    <t>14</t>
  </si>
  <si>
    <t>998223094</t>
  </si>
  <si>
    <t>Příplatek k přesunu hmot pro pozemní komunikace s krytem dlážděným za zvětšený přesun do 5000 m</t>
  </si>
  <si>
    <t>-1895509603</t>
  </si>
  <si>
    <t>030001000</t>
  </si>
  <si>
    <t>Kč</t>
  </si>
  <si>
    <t>1024</t>
  </si>
  <si>
    <t>-219929117</t>
  </si>
  <si>
    <t>16</t>
  </si>
  <si>
    <t>034002000</t>
  </si>
  <si>
    <t>Zabezpečení staveniště</t>
  </si>
  <si>
    <t>1697912575</t>
  </si>
  <si>
    <t>17</t>
  </si>
  <si>
    <t>070001000</t>
  </si>
  <si>
    <t>-1906859116</t>
  </si>
  <si>
    <t>VP - Vícepráce</t>
  </si>
  <si>
    <t>PN</t>
  </si>
  <si>
    <t>02 - Chodníky</t>
  </si>
  <si>
    <t xml:space="preserve">    5 - Komunikace pozemní</t>
  </si>
  <si>
    <t xml:space="preserve">    8 - Trubní vedení</t>
  </si>
  <si>
    <t>113106121</t>
  </si>
  <si>
    <t>Rozebrání dlažeb komunikací pro pěší z betonových nebo kamenných dlaždic</t>
  </si>
  <si>
    <t>2112472323</t>
  </si>
  <si>
    <t>113107122</t>
  </si>
  <si>
    <t>Odstranění podkladu z kameniva do tl 200 mm</t>
  </si>
  <si>
    <t>-1078067668</t>
  </si>
  <si>
    <t>113107123</t>
  </si>
  <si>
    <t>Odstranění podkladu z kameniva do tl 300 mm</t>
  </si>
  <si>
    <t>227582859</t>
  </si>
  <si>
    <t>113202111</t>
  </si>
  <si>
    <t xml:space="preserve">Vytrhání krajníků </t>
  </si>
  <si>
    <t>933244999</t>
  </si>
  <si>
    <t>181951102</t>
  </si>
  <si>
    <t>Úprava pláně se zhutněním</t>
  </si>
  <si>
    <t>-1212015569</t>
  </si>
  <si>
    <t>564851111</t>
  </si>
  <si>
    <t>Podklad ze štěrkodrtě ŠD tl 150 mm</t>
  </si>
  <si>
    <t>-1320783674</t>
  </si>
  <si>
    <t>564851114</t>
  </si>
  <si>
    <t>Podklad ze štěrkodrtě ŠD tl 180 mm</t>
  </si>
  <si>
    <t>-2063413861</t>
  </si>
  <si>
    <t>567122111</t>
  </si>
  <si>
    <t>Podklad ze směsi stmelené cementem SC C 8/10 (KSC I) tl 120 mm</t>
  </si>
  <si>
    <t>661001582</t>
  </si>
  <si>
    <t>596211110</t>
  </si>
  <si>
    <t xml:space="preserve">Kladení zámkové dlažby komunikací pro pěší tl 60 mm </t>
  </si>
  <si>
    <t>1485918975</t>
  </si>
  <si>
    <t>592450380</t>
  </si>
  <si>
    <t>dlažba zámková 6 cm přírodní</t>
  </si>
  <si>
    <t>306516408</t>
  </si>
  <si>
    <t>596211210</t>
  </si>
  <si>
    <t xml:space="preserve">Kladení zámkové dlažby komunikací pro pěší tl 80 mm </t>
  </si>
  <si>
    <t>-54290132</t>
  </si>
  <si>
    <t>592450070</t>
  </si>
  <si>
    <t>dlažba zámková 8 cm přírodní</t>
  </si>
  <si>
    <t>-1179622179</t>
  </si>
  <si>
    <t>592450070/1</t>
  </si>
  <si>
    <t>dlažba zámková 8 cm slepecká</t>
  </si>
  <si>
    <t>341560528</t>
  </si>
  <si>
    <t>899431111</t>
  </si>
  <si>
    <t>Výšková úprava šoupěte nebo hydrantu</t>
  </si>
  <si>
    <t>-768133196</t>
  </si>
  <si>
    <t>914111111</t>
  </si>
  <si>
    <t xml:space="preserve">Montáž svislé dopravní značky objímkami na sloupek </t>
  </si>
  <si>
    <t>-2077332329</t>
  </si>
  <si>
    <t>404440040</t>
  </si>
  <si>
    <t xml:space="preserve">značka dopravní svislá reflexní </t>
  </si>
  <si>
    <t>882611939</t>
  </si>
  <si>
    <t>914511112</t>
  </si>
  <si>
    <t xml:space="preserve">Montáž sloupku dopravních značek </t>
  </si>
  <si>
    <t>1319534510</t>
  </si>
  <si>
    <t>18</t>
  </si>
  <si>
    <t>404452300</t>
  </si>
  <si>
    <t xml:space="preserve">sloupek </t>
  </si>
  <si>
    <t>20059450</t>
  </si>
  <si>
    <t>19</t>
  </si>
  <si>
    <t>404452410</t>
  </si>
  <si>
    <t xml:space="preserve">patka </t>
  </si>
  <si>
    <t>-872132028</t>
  </si>
  <si>
    <t>20</t>
  </si>
  <si>
    <t>404452540</t>
  </si>
  <si>
    <t>víčko plastové na sloupek</t>
  </si>
  <si>
    <t>237274492</t>
  </si>
  <si>
    <t>404452570</t>
  </si>
  <si>
    <t>upínací svorka na sloupek</t>
  </si>
  <si>
    <t>-838669000</t>
  </si>
  <si>
    <t>22</t>
  </si>
  <si>
    <t>916231213</t>
  </si>
  <si>
    <t>Osazení sadového obrubníku betonového stojatého s boční opěrou do lože z betonu prostého</t>
  </si>
  <si>
    <t>-1809685799</t>
  </si>
  <si>
    <t>23</t>
  </si>
  <si>
    <t>592172140</t>
  </si>
  <si>
    <t>obrubník betonový záhonový šedý</t>
  </si>
  <si>
    <t>2089633842</t>
  </si>
  <si>
    <t>24</t>
  </si>
  <si>
    <t>919735112</t>
  </si>
  <si>
    <t>Řezání stávajícího živičného krytu hl do 100 mm</t>
  </si>
  <si>
    <t>1020503818</t>
  </si>
  <si>
    <t>25</t>
  </si>
  <si>
    <t>SP 023</t>
  </si>
  <si>
    <t>Náklady na DIO+DIR</t>
  </si>
  <si>
    <t>ks</t>
  </si>
  <si>
    <t>-402926093</t>
  </si>
  <si>
    <t>26</t>
  </si>
  <si>
    <t>SP 30</t>
  </si>
  <si>
    <t>Vytyčení všech IS</t>
  </si>
  <si>
    <t>812500807</t>
  </si>
  <si>
    <t>27</t>
  </si>
  <si>
    <t>-275924882</t>
  </si>
  <si>
    <t>28</t>
  </si>
  <si>
    <t>943077383</t>
  </si>
  <si>
    <t>29</t>
  </si>
  <si>
    <t>437137133</t>
  </si>
  <si>
    <t>30</t>
  </si>
  <si>
    <t>-1817698129</t>
  </si>
  <si>
    <t>31</t>
  </si>
  <si>
    <t>1373262749</t>
  </si>
  <si>
    <t>32</t>
  </si>
  <si>
    <t>1223813357</t>
  </si>
  <si>
    <t>33</t>
  </si>
  <si>
    <t>-857314091</t>
  </si>
  <si>
    <t>34</t>
  </si>
  <si>
    <t>-2106953826</t>
  </si>
  <si>
    <t>35</t>
  </si>
  <si>
    <t>86796998</t>
  </si>
  <si>
    <t>36</t>
  </si>
  <si>
    <t>-433144995</t>
  </si>
  <si>
    <t>03 - Žlab</t>
  </si>
  <si>
    <t>775063327</t>
  </si>
  <si>
    <t>597661111</t>
  </si>
  <si>
    <t>Rigol dlážděný do lože z betonu tl 100 mm z dlažebních kostek drobných</t>
  </si>
  <si>
    <t>1358440059</t>
  </si>
  <si>
    <t>899332111</t>
  </si>
  <si>
    <t>Výšková úprava vpusti snížením poklopu</t>
  </si>
  <si>
    <t>231043966</t>
  </si>
  <si>
    <t>1411299498</t>
  </si>
  <si>
    <t>457685123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</si>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</sst>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34" borderId="3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70A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AA4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363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3C1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04" t="s">
        <v>0</v>
      </c>
      <c r="B1" s="205"/>
      <c r="C1" s="205"/>
      <c r="D1" s="206" t="s">
        <v>1</v>
      </c>
      <c r="E1" s="205"/>
      <c r="F1" s="205"/>
      <c r="G1" s="205"/>
      <c r="H1" s="205"/>
      <c r="I1" s="205"/>
      <c r="J1" s="205"/>
      <c r="K1" s="207" t="s">
        <v>339</v>
      </c>
      <c r="L1" s="207"/>
      <c r="M1" s="207"/>
      <c r="N1" s="207"/>
      <c r="O1" s="207"/>
      <c r="P1" s="207"/>
      <c r="Q1" s="207"/>
      <c r="R1" s="207"/>
      <c r="S1" s="207"/>
      <c r="T1" s="205"/>
      <c r="U1" s="205"/>
      <c r="V1" s="205"/>
      <c r="W1" s="207" t="s">
        <v>340</v>
      </c>
      <c r="X1" s="207"/>
      <c r="Y1" s="207"/>
      <c r="Z1" s="207"/>
      <c r="AA1" s="207"/>
      <c r="AB1" s="207"/>
      <c r="AC1" s="207"/>
      <c r="AD1" s="207"/>
      <c r="AE1" s="207"/>
      <c r="AF1" s="207"/>
      <c r="AG1" s="205"/>
      <c r="AH1" s="20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R2" s="177" t="s">
        <v>5</v>
      </c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3" t="s">
        <v>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47" t="s">
        <v>14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Q5" s="11"/>
      <c r="BE5" s="144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48" t="s">
        <v>17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Q6" s="11"/>
      <c r="BE6" s="142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42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42"/>
      <c r="BS8" s="6" t="s">
        <v>26</v>
      </c>
    </row>
    <row r="9" spans="2:71" s="2" customFormat="1" ht="15" customHeight="1">
      <c r="B9" s="10"/>
      <c r="AQ9" s="11"/>
      <c r="BE9" s="142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42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42"/>
      <c r="BS11" s="6" t="s">
        <v>18</v>
      </c>
    </row>
    <row r="12" spans="2:71" s="2" customFormat="1" ht="7.5" customHeight="1">
      <c r="B12" s="10"/>
      <c r="AQ12" s="11"/>
      <c r="BE12" s="142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42"/>
      <c r="BS13" s="6" t="s">
        <v>18</v>
      </c>
    </row>
    <row r="14" spans="2:71" s="2" customFormat="1" ht="15.75" customHeight="1">
      <c r="B14" s="10"/>
      <c r="E14" s="149" t="s">
        <v>33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7" t="s">
        <v>31</v>
      </c>
      <c r="AN14" s="19" t="s">
        <v>33</v>
      </c>
      <c r="AQ14" s="11"/>
      <c r="BE14" s="142"/>
      <c r="BS14" s="6" t="s">
        <v>18</v>
      </c>
    </row>
    <row r="15" spans="2:71" s="2" customFormat="1" ht="7.5" customHeight="1">
      <c r="B15" s="10"/>
      <c r="AQ15" s="11"/>
      <c r="BE15" s="142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42"/>
      <c r="BS16" s="6" t="s">
        <v>3</v>
      </c>
    </row>
    <row r="17" spans="2:71" s="2" customFormat="1" ht="19.5" customHeight="1">
      <c r="B17" s="10"/>
      <c r="E17" s="15" t="s">
        <v>35</v>
      </c>
      <c r="AK17" s="17" t="s">
        <v>31</v>
      </c>
      <c r="AN17" s="15"/>
      <c r="AQ17" s="11"/>
      <c r="BE17" s="142"/>
      <c r="BS17" s="6" t="s">
        <v>36</v>
      </c>
    </row>
    <row r="18" spans="2:71" s="2" customFormat="1" ht="7.5" customHeight="1">
      <c r="B18" s="10"/>
      <c r="AQ18" s="11"/>
      <c r="BE18" s="142"/>
      <c r="BS18" s="6" t="s">
        <v>6</v>
      </c>
    </row>
    <row r="19" spans="2:71" s="2" customFormat="1" ht="15" customHeight="1">
      <c r="B19" s="10"/>
      <c r="D19" s="17" t="s">
        <v>37</v>
      </c>
      <c r="AK19" s="17" t="s">
        <v>29</v>
      </c>
      <c r="AN19" s="15"/>
      <c r="AQ19" s="11"/>
      <c r="BE19" s="142"/>
      <c r="BS19" s="6" t="s">
        <v>6</v>
      </c>
    </row>
    <row r="20" spans="2:57" s="2" customFormat="1" ht="15.75" customHeight="1">
      <c r="B20" s="10"/>
      <c r="E20" s="15" t="s">
        <v>35</v>
      </c>
      <c r="AK20" s="17" t="s">
        <v>31</v>
      </c>
      <c r="AN20" s="15"/>
      <c r="AQ20" s="11"/>
      <c r="BE20" s="142"/>
    </row>
    <row r="21" spans="2:57" s="2" customFormat="1" ht="7.5" customHeight="1">
      <c r="B21" s="10"/>
      <c r="AQ21" s="11"/>
      <c r="BE21" s="142"/>
    </row>
    <row r="22" spans="2:57" s="2" customFormat="1" ht="15.75" customHeight="1">
      <c r="B22" s="10"/>
      <c r="D22" s="17" t="s">
        <v>38</v>
      </c>
      <c r="AQ22" s="11"/>
      <c r="BE22" s="142"/>
    </row>
    <row r="23" spans="2:57" s="2" customFormat="1" ht="15.75" customHeight="1">
      <c r="B23" s="10"/>
      <c r="E23" s="150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Q23" s="11"/>
      <c r="BE23" s="142"/>
    </row>
    <row r="24" spans="2:57" s="2" customFormat="1" ht="7.5" customHeight="1">
      <c r="B24" s="10"/>
      <c r="AQ24" s="11"/>
      <c r="BE24" s="142"/>
    </row>
    <row r="25" spans="2:57" s="2" customFormat="1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BE25" s="142"/>
    </row>
    <row r="26" spans="2:57" s="2" customFormat="1" ht="15" customHeight="1">
      <c r="B26" s="10"/>
      <c r="D26" s="21" t="s">
        <v>39</v>
      </c>
      <c r="AK26" s="151">
        <f>ROUND($AG$87,2)</f>
        <v>0</v>
      </c>
      <c r="AL26" s="142"/>
      <c r="AM26" s="142"/>
      <c r="AN26" s="142"/>
      <c r="AO26" s="142"/>
      <c r="AQ26" s="11"/>
      <c r="BE26" s="142"/>
    </row>
    <row r="27" spans="2:57" s="2" customFormat="1" ht="15" customHeight="1">
      <c r="B27" s="10"/>
      <c r="D27" s="21" t="s">
        <v>40</v>
      </c>
      <c r="AK27" s="151">
        <f>ROUND($AG$92,2)</f>
        <v>0</v>
      </c>
      <c r="AL27" s="142"/>
      <c r="AM27" s="142"/>
      <c r="AN27" s="142"/>
      <c r="AO27" s="142"/>
      <c r="AQ27" s="11"/>
      <c r="BE27" s="142"/>
    </row>
    <row r="28" spans="2:57" s="6" customFormat="1" ht="7.5" customHeight="1">
      <c r="B28" s="22"/>
      <c r="AQ28" s="23"/>
      <c r="BE28" s="145"/>
    </row>
    <row r="29" spans="2:57" s="6" customFormat="1" ht="27" customHeight="1">
      <c r="B29" s="22"/>
      <c r="D29" s="24" t="s">
        <v>41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52">
        <f>ROUND($AK$26+$AK$27,2)</f>
        <v>0</v>
      </c>
      <c r="AL29" s="153"/>
      <c r="AM29" s="153"/>
      <c r="AN29" s="153"/>
      <c r="AO29" s="153"/>
      <c r="AQ29" s="23"/>
      <c r="BE29" s="145"/>
    </row>
    <row r="30" spans="2:57" s="6" customFormat="1" ht="7.5" customHeight="1">
      <c r="B30" s="22"/>
      <c r="AQ30" s="23"/>
      <c r="BE30" s="145"/>
    </row>
    <row r="31" spans="2:57" s="6" customFormat="1" ht="15" customHeight="1">
      <c r="B31" s="26"/>
      <c r="D31" s="27" t="s">
        <v>42</v>
      </c>
      <c r="F31" s="27" t="s">
        <v>43</v>
      </c>
      <c r="L31" s="154">
        <v>0.21</v>
      </c>
      <c r="M31" s="146"/>
      <c r="N31" s="146"/>
      <c r="O31" s="146"/>
      <c r="T31" s="29" t="s">
        <v>44</v>
      </c>
      <c r="W31" s="155">
        <f>ROUND($AZ$87+SUM($CD$93:$CD$97),2)</f>
        <v>0</v>
      </c>
      <c r="X31" s="146"/>
      <c r="Y31" s="146"/>
      <c r="Z31" s="146"/>
      <c r="AA31" s="146"/>
      <c r="AB31" s="146"/>
      <c r="AC31" s="146"/>
      <c r="AD31" s="146"/>
      <c r="AE31" s="146"/>
      <c r="AK31" s="155">
        <f>ROUND($AV$87+SUM($BY$93:$BY$97),2)</f>
        <v>0</v>
      </c>
      <c r="AL31" s="146"/>
      <c r="AM31" s="146"/>
      <c r="AN31" s="146"/>
      <c r="AO31" s="146"/>
      <c r="AQ31" s="30"/>
      <c r="BE31" s="146"/>
    </row>
    <row r="32" spans="2:57" s="6" customFormat="1" ht="15" customHeight="1">
      <c r="B32" s="26"/>
      <c r="F32" s="27" t="s">
        <v>45</v>
      </c>
      <c r="L32" s="154">
        <v>0.15</v>
      </c>
      <c r="M32" s="146"/>
      <c r="N32" s="146"/>
      <c r="O32" s="146"/>
      <c r="T32" s="29" t="s">
        <v>44</v>
      </c>
      <c r="W32" s="155">
        <f>ROUND($BA$87+SUM($CE$93:$CE$97),2)</f>
        <v>0</v>
      </c>
      <c r="X32" s="146"/>
      <c r="Y32" s="146"/>
      <c r="Z32" s="146"/>
      <c r="AA32" s="146"/>
      <c r="AB32" s="146"/>
      <c r="AC32" s="146"/>
      <c r="AD32" s="146"/>
      <c r="AE32" s="146"/>
      <c r="AK32" s="155">
        <f>ROUND($AW$87+SUM($BZ$93:$BZ$97),2)</f>
        <v>0</v>
      </c>
      <c r="AL32" s="146"/>
      <c r="AM32" s="146"/>
      <c r="AN32" s="146"/>
      <c r="AO32" s="146"/>
      <c r="AQ32" s="30"/>
      <c r="BE32" s="146"/>
    </row>
    <row r="33" spans="2:57" s="6" customFormat="1" ht="15" customHeight="1" hidden="1">
      <c r="B33" s="26"/>
      <c r="F33" s="27" t="s">
        <v>46</v>
      </c>
      <c r="L33" s="154">
        <v>0.21</v>
      </c>
      <c r="M33" s="146"/>
      <c r="N33" s="146"/>
      <c r="O33" s="146"/>
      <c r="T33" s="29" t="s">
        <v>44</v>
      </c>
      <c r="W33" s="155">
        <f>ROUND($BB$87+SUM($CF$93:$CF$97),2)</f>
        <v>0</v>
      </c>
      <c r="X33" s="146"/>
      <c r="Y33" s="146"/>
      <c r="Z33" s="146"/>
      <c r="AA33" s="146"/>
      <c r="AB33" s="146"/>
      <c r="AC33" s="146"/>
      <c r="AD33" s="146"/>
      <c r="AE33" s="146"/>
      <c r="AK33" s="155">
        <v>0</v>
      </c>
      <c r="AL33" s="146"/>
      <c r="AM33" s="146"/>
      <c r="AN33" s="146"/>
      <c r="AO33" s="146"/>
      <c r="AQ33" s="30"/>
      <c r="BE33" s="146"/>
    </row>
    <row r="34" spans="2:57" s="6" customFormat="1" ht="15" customHeight="1" hidden="1">
      <c r="B34" s="26"/>
      <c r="F34" s="27" t="s">
        <v>47</v>
      </c>
      <c r="L34" s="154">
        <v>0.15</v>
      </c>
      <c r="M34" s="146"/>
      <c r="N34" s="146"/>
      <c r="O34" s="146"/>
      <c r="T34" s="29" t="s">
        <v>44</v>
      </c>
      <c r="W34" s="155">
        <f>ROUND($BC$87+SUM($CG$93:$CG$97),2)</f>
        <v>0</v>
      </c>
      <c r="X34" s="146"/>
      <c r="Y34" s="146"/>
      <c r="Z34" s="146"/>
      <c r="AA34" s="146"/>
      <c r="AB34" s="146"/>
      <c r="AC34" s="146"/>
      <c r="AD34" s="146"/>
      <c r="AE34" s="146"/>
      <c r="AK34" s="155">
        <v>0</v>
      </c>
      <c r="AL34" s="146"/>
      <c r="AM34" s="146"/>
      <c r="AN34" s="146"/>
      <c r="AO34" s="146"/>
      <c r="AQ34" s="30"/>
      <c r="BE34" s="146"/>
    </row>
    <row r="35" spans="2:43" s="6" customFormat="1" ht="15" customHeight="1" hidden="1">
      <c r="B35" s="26"/>
      <c r="F35" s="27" t="s">
        <v>48</v>
      </c>
      <c r="L35" s="154">
        <v>0</v>
      </c>
      <c r="M35" s="146"/>
      <c r="N35" s="146"/>
      <c r="O35" s="146"/>
      <c r="T35" s="29" t="s">
        <v>44</v>
      </c>
      <c r="W35" s="155">
        <f>ROUND($BD$87+SUM($CH$93:$CH$97),2)</f>
        <v>0</v>
      </c>
      <c r="X35" s="146"/>
      <c r="Y35" s="146"/>
      <c r="Z35" s="146"/>
      <c r="AA35" s="146"/>
      <c r="AB35" s="146"/>
      <c r="AC35" s="146"/>
      <c r="AD35" s="146"/>
      <c r="AE35" s="146"/>
      <c r="AK35" s="155">
        <v>0</v>
      </c>
      <c r="AL35" s="146"/>
      <c r="AM35" s="146"/>
      <c r="AN35" s="146"/>
      <c r="AO35" s="146"/>
      <c r="AQ35" s="30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1"/>
      <c r="D37" s="32" t="s">
        <v>49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50</v>
      </c>
      <c r="U37" s="33"/>
      <c r="V37" s="33"/>
      <c r="W37" s="33"/>
      <c r="X37" s="156" t="s">
        <v>51</v>
      </c>
      <c r="Y37" s="157"/>
      <c r="Z37" s="157"/>
      <c r="AA37" s="157"/>
      <c r="AB37" s="157"/>
      <c r="AC37" s="33"/>
      <c r="AD37" s="33"/>
      <c r="AE37" s="33"/>
      <c r="AF37" s="33"/>
      <c r="AG37" s="33"/>
      <c r="AH37" s="33"/>
      <c r="AI37" s="33"/>
      <c r="AJ37" s="33"/>
      <c r="AK37" s="158">
        <f>SUM($AK$29:$AK$35)</f>
        <v>0</v>
      </c>
      <c r="AL37" s="157"/>
      <c r="AM37" s="157"/>
      <c r="AN37" s="157"/>
      <c r="AO37" s="159"/>
      <c r="AP37" s="31"/>
      <c r="AQ37" s="23"/>
    </row>
    <row r="38" spans="2:43" s="6" customFormat="1" ht="15" customHeight="1">
      <c r="B38" s="22"/>
      <c r="AQ38" s="23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53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54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55</v>
      </c>
      <c r="S58" s="41"/>
      <c r="T58" s="41"/>
      <c r="U58" s="41"/>
      <c r="V58" s="41"/>
      <c r="W58" s="41"/>
      <c r="X58" s="41"/>
      <c r="Y58" s="41"/>
      <c r="Z58" s="43"/>
      <c r="AC58" s="40" t="s">
        <v>54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55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57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54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55</v>
      </c>
      <c r="S69" s="41"/>
      <c r="T69" s="41"/>
      <c r="U69" s="41"/>
      <c r="V69" s="41"/>
      <c r="W69" s="41"/>
      <c r="X69" s="41"/>
      <c r="Y69" s="41"/>
      <c r="Z69" s="43"/>
      <c r="AC69" s="40" t="s">
        <v>54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55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43" t="s">
        <v>58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23"/>
    </row>
    <row r="77" spans="2:43" s="15" customFormat="1" ht="15" customHeight="1">
      <c r="B77" s="50"/>
      <c r="C77" s="17" t="s">
        <v>13</v>
      </c>
      <c r="L77" s="15" t="str">
        <f>$K$5</f>
        <v>14025</v>
      </c>
      <c r="AQ77" s="51"/>
    </row>
    <row r="78" spans="2:43" s="52" customFormat="1" ht="37.5" customHeight="1">
      <c r="B78" s="53"/>
      <c r="C78" s="52" t="s">
        <v>16</v>
      </c>
      <c r="L78" s="160" t="str">
        <f>$K$6</f>
        <v>Oprava chodníků a výměna obrubníků v komunikaci Kladenská</v>
      </c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Středokluky</v>
      </c>
      <c r="AI80" s="17" t="s">
        <v>24</v>
      </c>
      <c r="AM80" s="56" t="str">
        <f>IF($AN$8="","",$AN$8)</f>
        <v>17.08.2015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Obec Středokluky</v>
      </c>
      <c r="AI82" s="17" t="s">
        <v>34</v>
      </c>
      <c r="AM82" s="147" t="str">
        <f>IF($E$17="","",$E$17)</f>
        <v>Ing. Jiří Sobol</v>
      </c>
      <c r="AN82" s="145"/>
      <c r="AO82" s="145"/>
      <c r="AP82" s="145"/>
      <c r="AQ82" s="23"/>
      <c r="AS82" s="161" t="s">
        <v>59</v>
      </c>
      <c r="AT82" s="162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37</v>
      </c>
      <c r="AM83" s="147" t="str">
        <f>IF($E$20="","",$E$20)</f>
        <v>Ing. Jiří Sobol</v>
      </c>
      <c r="AN83" s="145"/>
      <c r="AO83" s="145"/>
      <c r="AP83" s="145"/>
      <c r="AQ83" s="23"/>
      <c r="AS83" s="163"/>
      <c r="AT83" s="145"/>
      <c r="BD83" s="57"/>
    </row>
    <row r="84" spans="2:56" s="6" customFormat="1" ht="12" customHeight="1">
      <c r="B84" s="22"/>
      <c r="AQ84" s="23"/>
      <c r="AS84" s="163"/>
      <c r="AT84" s="145"/>
      <c r="BD84" s="57"/>
    </row>
    <row r="85" spans="2:57" s="6" customFormat="1" ht="30" customHeight="1">
      <c r="B85" s="22"/>
      <c r="C85" s="164" t="s">
        <v>60</v>
      </c>
      <c r="D85" s="157"/>
      <c r="E85" s="157"/>
      <c r="F85" s="157"/>
      <c r="G85" s="157"/>
      <c r="H85" s="33"/>
      <c r="I85" s="165" t="s">
        <v>61</v>
      </c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65" t="s">
        <v>62</v>
      </c>
      <c r="AH85" s="157"/>
      <c r="AI85" s="157"/>
      <c r="AJ85" s="157"/>
      <c r="AK85" s="157"/>
      <c r="AL85" s="157"/>
      <c r="AM85" s="157"/>
      <c r="AN85" s="165" t="s">
        <v>63</v>
      </c>
      <c r="AO85" s="157"/>
      <c r="AP85" s="159"/>
      <c r="AQ85" s="23"/>
      <c r="AS85" s="58" t="s">
        <v>64</v>
      </c>
      <c r="AT85" s="59" t="s">
        <v>65</v>
      </c>
      <c r="AU85" s="59" t="s">
        <v>66</v>
      </c>
      <c r="AV85" s="59" t="s">
        <v>67</v>
      </c>
      <c r="AW85" s="59" t="s">
        <v>68</v>
      </c>
      <c r="AX85" s="59" t="s">
        <v>69</v>
      </c>
      <c r="AY85" s="59" t="s">
        <v>70</v>
      </c>
      <c r="AZ85" s="59" t="s">
        <v>71</v>
      </c>
      <c r="BA85" s="59" t="s">
        <v>72</v>
      </c>
      <c r="BB85" s="59" t="s">
        <v>73</v>
      </c>
      <c r="BC85" s="59" t="s">
        <v>74</v>
      </c>
      <c r="BD85" s="60" t="s">
        <v>75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76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73">
        <f>ROUND(SUM($AG$88:$AG$90),2)</f>
        <v>0</v>
      </c>
      <c r="AH87" s="174"/>
      <c r="AI87" s="174"/>
      <c r="AJ87" s="174"/>
      <c r="AK87" s="174"/>
      <c r="AL87" s="174"/>
      <c r="AM87" s="174"/>
      <c r="AN87" s="173">
        <f>SUM($AG$87,$AT$87)</f>
        <v>0</v>
      </c>
      <c r="AO87" s="174"/>
      <c r="AP87" s="174"/>
      <c r="AQ87" s="54"/>
      <c r="AS87" s="64">
        <f>ROUND(SUM($AS$88:$AS$90),2)</f>
        <v>0</v>
      </c>
      <c r="AT87" s="65">
        <f>ROUND(SUM($AV$87:$AW$87),2)</f>
        <v>0</v>
      </c>
      <c r="AU87" s="66">
        <f>ROUND(SUM($AU$88:$AU$90),5)</f>
        <v>0</v>
      </c>
      <c r="AV87" s="65">
        <f>ROUND($AZ$87*$L$31,2)</f>
        <v>0</v>
      </c>
      <c r="AW87" s="65">
        <f>ROUND($BA$87*$L$32,2)</f>
        <v>0</v>
      </c>
      <c r="AX87" s="65">
        <f>ROUND($BB$87*$L$31,2)</f>
        <v>0</v>
      </c>
      <c r="AY87" s="65">
        <f>ROUND($BC$87*$L$32,2)</f>
        <v>0</v>
      </c>
      <c r="AZ87" s="65">
        <f>ROUND(SUM($AZ$88:$AZ$90),2)</f>
        <v>0</v>
      </c>
      <c r="BA87" s="65">
        <f>ROUND(SUM($BA$88:$BA$90),2)</f>
        <v>0</v>
      </c>
      <c r="BB87" s="65">
        <f>ROUND(SUM($BB$88:$BB$90),2)</f>
        <v>0</v>
      </c>
      <c r="BC87" s="65">
        <f>ROUND(SUM($BC$88:$BC$90),2)</f>
        <v>0</v>
      </c>
      <c r="BD87" s="67">
        <f>ROUND(SUM($BD$88:$BD$90),2)</f>
        <v>0</v>
      </c>
      <c r="BS87" s="52" t="s">
        <v>77</v>
      </c>
      <c r="BT87" s="52" t="s">
        <v>78</v>
      </c>
      <c r="BU87" s="68" t="s">
        <v>79</v>
      </c>
      <c r="BV87" s="52" t="s">
        <v>80</v>
      </c>
      <c r="BW87" s="52" t="s">
        <v>81</v>
      </c>
      <c r="BX87" s="52" t="s">
        <v>82</v>
      </c>
    </row>
    <row r="88" spans="1:76" s="69" customFormat="1" ht="28.5" customHeight="1">
      <c r="A88" s="203" t="s">
        <v>341</v>
      </c>
      <c r="B88" s="70"/>
      <c r="C88" s="71"/>
      <c r="D88" s="168" t="s">
        <v>83</v>
      </c>
      <c r="E88" s="169"/>
      <c r="F88" s="169"/>
      <c r="G88" s="169"/>
      <c r="H88" s="169"/>
      <c r="I88" s="71"/>
      <c r="J88" s="168" t="s">
        <v>84</v>
      </c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6">
        <f>'01 - Obrubníky'!$M$30</f>
        <v>0</v>
      </c>
      <c r="AH88" s="167"/>
      <c r="AI88" s="167"/>
      <c r="AJ88" s="167"/>
      <c r="AK88" s="167"/>
      <c r="AL88" s="167"/>
      <c r="AM88" s="167"/>
      <c r="AN88" s="166">
        <f>SUM($AG$88,$AT$88)</f>
        <v>0</v>
      </c>
      <c r="AO88" s="167"/>
      <c r="AP88" s="167"/>
      <c r="AQ88" s="72"/>
      <c r="AS88" s="73">
        <f>'01 - Obrubníky'!$M$28</f>
        <v>0</v>
      </c>
      <c r="AT88" s="74">
        <f>ROUND(SUM($AV$88:$AW$88),2)</f>
        <v>0</v>
      </c>
      <c r="AU88" s="75">
        <f>'01 - Obrubníky'!$W$124</f>
        <v>0</v>
      </c>
      <c r="AV88" s="74">
        <f>'01 - Obrubníky'!$M$32</f>
        <v>0</v>
      </c>
      <c r="AW88" s="74">
        <f>'01 - Obrubníky'!$M$33</f>
        <v>0</v>
      </c>
      <c r="AX88" s="74">
        <f>'01 - Obrubníky'!$M$34</f>
        <v>0</v>
      </c>
      <c r="AY88" s="74">
        <f>'01 - Obrubníky'!$M$35</f>
        <v>0</v>
      </c>
      <c r="AZ88" s="74">
        <f>'01 - Obrubníky'!$H$32</f>
        <v>0</v>
      </c>
      <c r="BA88" s="74">
        <f>'01 - Obrubníky'!$H$33</f>
        <v>0</v>
      </c>
      <c r="BB88" s="74">
        <f>'01 - Obrubníky'!$H$34</f>
        <v>0</v>
      </c>
      <c r="BC88" s="74">
        <f>'01 - Obrubníky'!$H$35</f>
        <v>0</v>
      </c>
      <c r="BD88" s="76">
        <f>'01 - Obrubníky'!$H$36</f>
        <v>0</v>
      </c>
      <c r="BT88" s="69" t="s">
        <v>21</v>
      </c>
      <c r="BV88" s="69" t="s">
        <v>80</v>
      </c>
      <c r="BW88" s="69" t="s">
        <v>85</v>
      </c>
      <c r="BX88" s="69" t="s">
        <v>81</v>
      </c>
    </row>
    <row r="89" spans="1:76" s="69" customFormat="1" ht="28.5" customHeight="1">
      <c r="A89" s="203" t="s">
        <v>341</v>
      </c>
      <c r="B89" s="70"/>
      <c r="C89" s="71"/>
      <c r="D89" s="168" t="s">
        <v>86</v>
      </c>
      <c r="E89" s="169"/>
      <c r="F89" s="169"/>
      <c r="G89" s="169"/>
      <c r="H89" s="169"/>
      <c r="I89" s="71"/>
      <c r="J89" s="168" t="s">
        <v>87</v>
      </c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6">
        <f>'02 - Chodníky'!$M$30</f>
        <v>0</v>
      </c>
      <c r="AH89" s="167"/>
      <c r="AI89" s="167"/>
      <c r="AJ89" s="167"/>
      <c r="AK89" s="167"/>
      <c r="AL89" s="167"/>
      <c r="AM89" s="167"/>
      <c r="AN89" s="166">
        <f>SUM($AG$89,$AT$89)</f>
        <v>0</v>
      </c>
      <c r="AO89" s="167"/>
      <c r="AP89" s="167"/>
      <c r="AQ89" s="72"/>
      <c r="AS89" s="73">
        <f>'02 - Chodníky'!$M$28</f>
        <v>0</v>
      </c>
      <c r="AT89" s="74">
        <f>ROUND(SUM($AV$89:$AW$89),2)</f>
        <v>0</v>
      </c>
      <c r="AU89" s="75">
        <f>'02 - Chodníky'!$W$126</f>
        <v>0</v>
      </c>
      <c r="AV89" s="74">
        <f>'02 - Chodníky'!$M$32</f>
        <v>0</v>
      </c>
      <c r="AW89" s="74">
        <f>'02 - Chodníky'!$M$33</f>
        <v>0</v>
      </c>
      <c r="AX89" s="74">
        <f>'02 - Chodníky'!$M$34</f>
        <v>0</v>
      </c>
      <c r="AY89" s="74">
        <f>'02 - Chodníky'!$M$35</f>
        <v>0</v>
      </c>
      <c r="AZ89" s="74">
        <f>'02 - Chodníky'!$H$32</f>
        <v>0</v>
      </c>
      <c r="BA89" s="74">
        <f>'02 - Chodníky'!$H$33</f>
        <v>0</v>
      </c>
      <c r="BB89" s="74">
        <f>'02 - Chodníky'!$H$34</f>
        <v>0</v>
      </c>
      <c r="BC89" s="74">
        <f>'02 - Chodníky'!$H$35</f>
        <v>0</v>
      </c>
      <c r="BD89" s="76">
        <f>'02 - Chodníky'!$H$36</f>
        <v>0</v>
      </c>
      <c r="BT89" s="69" t="s">
        <v>21</v>
      </c>
      <c r="BV89" s="69" t="s">
        <v>80</v>
      </c>
      <c r="BW89" s="69" t="s">
        <v>88</v>
      </c>
      <c r="BX89" s="69" t="s">
        <v>81</v>
      </c>
    </row>
    <row r="90" spans="1:76" s="69" customFormat="1" ht="28.5" customHeight="1">
      <c r="A90" s="203" t="s">
        <v>341</v>
      </c>
      <c r="B90" s="70"/>
      <c r="C90" s="71"/>
      <c r="D90" s="168" t="s">
        <v>89</v>
      </c>
      <c r="E90" s="169"/>
      <c r="F90" s="169"/>
      <c r="G90" s="169"/>
      <c r="H90" s="169"/>
      <c r="I90" s="71"/>
      <c r="J90" s="168" t="s">
        <v>90</v>
      </c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6">
        <f>'03 - Žlab'!$M$30</f>
        <v>0</v>
      </c>
      <c r="AH90" s="167"/>
      <c r="AI90" s="167"/>
      <c r="AJ90" s="167"/>
      <c r="AK90" s="167"/>
      <c r="AL90" s="167"/>
      <c r="AM90" s="167"/>
      <c r="AN90" s="166">
        <f>SUM($AG$90,$AT$90)</f>
        <v>0</v>
      </c>
      <c r="AO90" s="167"/>
      <c r="AP90" s="167"/>
      <c r="AQ90" s="72"/>
      <c r="AS90" s="77">
        <f>'03 - Žlab'!$M$28</f>
        <v>0</v>
      </c>
      <c r="AT90" s="78">
        <f>ROUND(SUM($AV$90:$AW$90),2)</f>
        <v>0</v>
      </c>
      <c r="AU90" s="79">
        <f>'03 - Žlab'!$W$121</f>
        <v>0</v>
      </c>
      <c r="AV90" s="78">
        <f>'03 - Žlab'!$M$32</f>
        <v>0</v>
      </c>
      <c r="AW90" s="78">
        <f>'03 - Žlab'!$M$33</f>
        <v>0</v>
      </c>
      <c r="AX90" s="78">
        <f>'03 - Žlab'!$M$34</f>
        <v>0</v>
      </c>
      <c r="AY90" s="78">
        <f>'03 - Žlab'!$M$35</f>
        <v>0</v>
      </c>
      <c r="AZ90" s="78">
        <f>'03 - Žlab'!$H$32</f>
        <v>0</v>
      </c>
      <c r="BA90" s="78">
        <f>'03 - Žlab'!$H$33</f>
        <v>0</v>
      </c>
      <c r="BB90" s="78">
        <f>'03 - Žlab'!$H$34</f>
        <v>0</v>
      </c>
      <c r="BC90" s="78">
        <f>'03 - Žlab'!$H$35</f>
        <v>0</v>
      </c>
      <c r="BD90" s="80">
        <f>'03 - Žlab'!$H$36</f>
        <v>0</v>
      </c>
      <c r="BT90" s="69" t="s">
        <v>21</v>
      </c>
      <c r="BV90" s="69" t="s">
        <v>80</v>
      </c>
      <c r="BW90" s="69" t="s">
        <v>91</v>
      </c>
      <c r="BX90" s="69" t="s">
        <v>81</v>
      </c>
    </row>
    <row r="91" spans="2:43" s="2" customFormat="1" ht="14.25" customHeight="1">
      <c r="B91" s="10"/>
      <c r="AQ91" s="11"/>
    </row>
    <row r="92" spans="2:49" s="6" customFormat="1" ht="30.75" customHeight="1">
      <c r="B92" s="22"/>
      <c r="C92" s="63" t="s">
        <v>92</v>
      </c>
      <c r="AG92" s="173">
        <f>ROUND(SUM($AG$93:$AG$96),2)</f>
        <v>0</v>
      </c>
      <c r="AH92" s="145"/>
      <c r="AI92" s="145"/>
      <c r="AJ92" s="145"/>
      <c r="AK92" s="145"/>
      <c r="AL92" s="145"/>
      <c r="AM92" s="145"/>
      <c r="AN92" s="173">
        <f>ROUND(SUM($AN$93:$AN$96),2)</f>
        <v>0</v>
      </c>
      <c r="AO92" s="145"/>
      <c r="AP92" s="145"/>
      <c r="AQ92" s="23"/>
      <c r="AS92" s="58" t="s">
        <v>93</v>
      </c>
      <c r="AT92" s="59" t="s">
        <v>94</v>
      </c>
      <c r="AU92" s="59" t="s">
        <v>42</v>
      </c>
      <c r="AV92" s="60" t="s">
        <v>65</v>
      </c>
      <c r="AW92" s="61"/>
    </row>
    <row r="93" spans="2:89" s="6" customFormat="1" ht="21" customHeight="1">
      <c r="B93" s="22"/>
      <c r="D93" s="81" t="s">
        <v>95</v>
      </c>
      <c r="AG93" s="170">
        <f>ROUND($AG$87*$AS$93,2)</f>
        <v>0</v>
      </c>
      <c r="AH93" s="145"/>
      <c r="AI93" s="145"/>
      <c r="AJ93" s="145"/>
      <c r="AK93" s="145"/>
      <c r="AL93" s="145"/>
      <c r="AM93" s="145"/>
      <c r="AN93" s="171">
        <f>ROUND($AG$93+$AV$93,2)</f>
        <v>0</v>
      </c>
      <c r="AO93" s="145"/>
      <c r="AP93" s="145"/>
      <c r="AQ93" s="23"/>
      <c r="AS93" s="82">
        <v>0</v>
      </c>
      <c r="AT93" s="83" t="s">
        <v>96</v>
      </c>
      <c r="AU93" s="83" t="s">
        <v>43</v>
      </c>
      <c r="AV93" s="84">
        <f>ROUND(IF($AU$93="základní",$AG$93*$L$31,IF($AU$93="snížená",$AG$93*$L$32,0)),2)</f>
        <v>0</v>
      </c>
      <c r="BV93" s="6" t="s">
        <v>97</v>
      </c>
      <c r="BY93" s="85">
        <f>IF($AU$93="základní",$AV$93,0)</f>
        <v>0</v>
      </c>
      <c r="BZ93" s="85">
        <f>IF($AU$93="snížená",$AV$93,0)</f>
        <v>0</v>
      </c>
      <c r="CA93" s="85">
        <v>0</v>
      </c>
      <c r="CB93" s="85">
        <v>0</v>
      </c>
      <c r="CC93" s="85">
        <v>0</v>
      </c>
      <c r="CD93" s="85">
        <f>IF($AU$93="základní",$AG$93,0)</f>
        <v>0</v>
      </c>
      <c r="CE93" s="85">
        <f>IF($AU$93="snížená",$AG$93,0)</f>
        <v>0</v>
      </c>
      <c r="CF93" s="85">
        <f>IF($AU$93="zákl. přenesená",$AG$93,0)</f>
        <v>0</v>
      </c>
      <c r="CG93" s="85">
        <f>IF($AU$93="sníž. přenesená",$AG$93,0)</f>
        <v>0</v>
      </c>
      <c r="CH93" s="85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D94" s="172" t="s">
        <v>98</v>
      </c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G94" s="170">
        <f>$AG$87*$AS$94</f>
        <v>0</v>
      </c>
      <c r="AH94" s="145"/>
      <c r="AI94" s="145"/>
      <c r="AJ94" s="145"/>
      <c r="AK94" s="145"/>
      <c r="AL94" s="145"/>
      <c r="AM94" s="145"/>
      <c r="AN94" s="171">
        <f>$AG$94+$AV$94</f>
        <v>0</v>
      </c>
      <c r="AO94" s="145"/>
      <c r="AP94" s="145"/>
      <c r="AQ94" s="23"/>
      <c r="AS94" s="86">
        <v>0</v>
      </c>
      <c r="AT94" s="87" t="s">
        <v>96</v>
      </c>
      <c r="AU94" s="87" t="s">
        <v>43</v>
      </c>
      <c r="AV94" s="88">
        <f>ROUND(IF($AU$94="nulová",0,IF(OR($AU$94="základní",$AU$94="zákl. přenesená"),$AG$94*$L$31,$AG$94*$L$32)),2)</f>
        <v>0</v>
      </c>
      <c r="BV94" s="6" t="s">
        <v>99</v>
      </c>
      <c r="BY94" s="85">
        <f>IF($AU$94="základní",$AV$94,0)</f>
        <v>0</v>
      </c>
      <c r="BZ94" s="85">
        <f>IF($AU$94="snížená",$AV$94,0)</f>
        <v>0</v>
      </c>
      <c r="CA94" s="85">
        <f>IF($AU$94="zákl. přenesená",$AV$94,0)</f>
        <v>0</v>
      </c>
      <c r="CB94" s="85">
        <f>IF($AU$94="sníž. přenesená",$AV$94,0)</f>
        <v>0</v>
      </c>
      <c r="CC94" s="85">
        <f>IF($AU$94="nulová",$AV$94,0)</f>
        <v>0</v>
      </c>
      <c r="CD94" s="85">
        <f>IF($AU$94="základní",$AG$94,0)</f>
        <v>0</v>
      </c>
      <c r="CE94" s="85">
        <f>IF($AU$94="snížená",$AG$94,0)</f>
        <v>0</v>
      </c>
      <c r="CF94" s="85">
        <f>IF($AU$94="zákl. přenesená",$AG$94,0)</f>
        <v>0</v>
      </c>
      <c r="CG94" s="85">
        <f>IF($AU$94="sníž. přenesená",$AG$94,0)</f>
        <v>0</v>
      </c>
      <c r="CH94" s="85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89" s="6" customFormat="1" ht="21" customHeight="1">
      <c r="B95" s="22"/>
      <c r="D95" s="172" t="s">
        <v>98</v>
      </c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G95" s="170">
        <f>$AG$87*$AS$95</f>
        <v>0</v>
      </c>
      <c r="AH95" s="145"/>
      <c r="AI95" s="145"/>
      <c r="AJ95" s="145"/>
      <c r="AK95" s="145"/>
      <c r="AL95" s="145"/>
      <c r="AM95" s="145"/>
      <c r="AN95" s="171">
        <f>$AG$95+$AV$95</f>
        <v>0</v>
      </c>
      <c r="AO95" s="145"/>
      <c r="AP95" s="145"/>
      <c r="AQ95" s="23"/>
      <c r="AS95" s="86">
        <v>0</v>
      </c>
      <c r="AT95" s="87" t="s">
        <v>96</v>
      </c>
      <c r="AU95" s="87" t="s">
        <v>43</v>
      </c>
      <c r="AV95" s="88">
        <f>ROUND(IF($AU$95="nulová",0,IF(OR($AU$95="základní",$AU$95="zákl. přenesená"),$AG$95*$L$31,$AG$95*$L$32)),2)</f>
        <v>0</v>
      </c>
      <c r="BV95" s="6" t="s">
        <v>99</v>
      </c>
      <c r="BY95" s="85">
        <f>IF($AU$95="základní",$AV$95,0)</f>
        <v>0</v>
      </c>
      <c r="BZ95" s="85">
        <f>IF($AU$95="snížená",$AV$95,0)</f>
        <v>0</v>
      </c>
      <c r="CA95" s="85">
        <f>IF($AU$95="zákl. přenesená",$AV$95,0)</f>
        <v>0</v>
      </c>
      <c r="CB95" s="85">
        <f>IF($AU$95="sníž. přenesená",$AV$95,0)</f>
        <v>0</v>
      </c>
      <c r="CC95" s="85">
        <f>IF($AU$95="nulová",$AV$95,0)</f>
        <v>0</v>
      </c>
      <c r="CD95" s="85">
        <f>IF($AU$95="základní",$AG$95,0)</f>
        <v>0</v>
      </c>
      <c r="CE95" s="85">
        <f>IF($AU$95="snížená",$AG$95,0)</f>
        <v>0</v>
      </c>
      <c r="CF95" s="85">
        <f>IF($AU$95="zákl. přenesená",$AG$95,0)</f>
        <v>0</v>
      </c>
      <c r="CG95" s="85">
        <f>IF($AU$95="sníž. přenesená",$AG$95,0)</f>
        <v>0</v>
      </c>
      <c r="CH95" s="85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89" s="6" customFormat="1" ht="21" customHeight="1">
      <c r="B96" s="22"/>
      <c r="D96" s="172" t="s">
        <v>98</v>
      </c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G96" s="170">
        <f>$AG$87*$AS$96</f>
        <v>0</v>
      </c>
      <c r="AH96" s="145"/>
      <c r="AI96" s="145"/>
      <c r="AJ96" s="145"/>
      <c r="AK96" s="145"/>
      <c r="AL96" s="145"/>
      <c r="AM96" s="145"/>
      <c r="AN96" s="171">
        <f>$AG$96+$AV$96</f>
        <v>0</v>
      </c>
      <c r="AO96" s="145"/>
      <c r="AP96" s="145"/>
      <c r="AQ96" s="23"/>
      <c r="AS96" s="89">
        <v>0</v>
      </c>
      <c r="AT96" s="90" t="s">
        <v>96</v>
      </c>
      <c r="AU96" s="90" t="s">
        <v>43</v>
      </c>
      <c r="AV96" s="91">
        <f>ROUND(IF($AU$96="nulová",0,IF(OR($AU$96="základní",$AU$96="zákl. přenesená"),$AG$96*$L$31,$AG$96*$L$32)),2)</f>
        <v>0</v>
      </c>
      <c r="BV96" s="6" t="s">
        <v>99</v>
      </c>
      <c r="BY96" s="85">
        <f>IF($AU$96="základní",$AV$96,0)</f>
        <v>0</v>
      </c>
      <c r="BZ96" s="85">
        <f>IF($AU$96="snížená",$AV$96,0)</f>
        <v>0</v>
      </c>
      <c r="CA96" s="85">
        <f>IF($AU$96="zákl. přenesená",$AV$96,0)</f>
        <v>0</v>
      </c>
      <c r="CB96" s="85">
        <f>IF($AU$96="sníž. přenesená",$AV$96,0)</f>
        <v>0</v>
      </c>
      <c r="CC96" s="85">
        <f>IF($AU$96="nulová",$AV$96,0)</f>
        <v>0</v>
      </c>
      <c r="CD96" s="85">
        <f>IF($AU$96="základní",$AG$96,0)</f>
        <v>0</v>
      </c>
      <c r="CE96" s="85">
        <f>IF($AU$96="snížená",$AG$96,0)</f>
        <v>0</v>
      </c>
      <c r="CF96" s="85">
        <f>IF($AU$96="zákl. přenesená",$AG$96,0)</f>
        <v>0</v>
      </c>
      <c r="CG96" s="85">
        <f>IF($AU$96="sníž. přenesená",$AG$96,0)</f>
        <v>0</v>
      </c>
      <c r="CH96" s="85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>
        <f>IF($D$96="Vyplň vlastní","","x")</f>
      </c>
    </row>
    <row r="97" spans="2:43" s="6" customFormat="1" ht="12" customHeight="1">
      <c r="B97" s="22"/>
      <c r="AQ97" s="23"/>
    </row>
    <row r="98" spans="2:43" s="6" customFormat="1" ht="30.75" customHeight="1">
      <c r="B98" s="22"/>
      <c r="C98" s="92" t="s">
        <v>100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175">
        <f>ROUND($AG$87+$AG$92,2)</f>
        <v>0</v>
      </c>
      <c r="AH98" s="176"/>
      <c r="AI98" s="176"/>
      <c r="AJ98" s="176"/>
      <c r="AK98" s="176"/>
      <c r="AL98" s="176"/>
      <c r="AM98" s="176"/>
      <c r="AN98" s="175">
        <f>$AN$87+$AN$92</f>
        <v>0</v>
      </c>
      <c r="AO98" s="176"/>
      <c r="AP98" s="176"/>
      <c r="AQ98" s="23"/>
    </row>
    <row r="99" spans="2:43" s="6" customFormat="1" ht="7.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6"/>
    </row>
  </sheetData>
  <sheetProtection/>
  <mergeCells count="66">
    <mergeCell ref="AG98:AM98"/>
    <mergeCell ref="AN98:AP98"/>
    <mergeCell ref="AR2:BE2"/>
    <mergeCell ref="D96:AB96"/>
    <mergeCell ref="AG96:AM96"/>
    <mergeCell ref="AN96:AP96"/>
    <mergeCell ref="AG87:AM87"/>
    <mergeCell ref="AN87:AP87"/>
    <mergeCell ref="AG92:AM92"/>
    <mergeCell ref="AN92:AP92"/>
    <mergeCell ref="D94:AB94"/>
    <mergeCell ref="AG94:AM94"/>
    <mergeCell ref="AN94:AP94"/>
    <mergeCell ref="D95:AB95"/>
    <mergeCell ref="AG95:AM95"/>
    <mergeCell ref="AN95:AP95"/>
    <mergeCell ref="AN90:AP90"/>
    <mergeCell ref="AG90:AM90"/>
    <mergeCell ref="D90:H90"/>
    <mergeCell ref="J90:AF90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3:AT9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1 - Obrubníky'!C2" tooltip="01 - Obrubníky" display="/"/>
    <hyperlink ref="A89" location="'02 - Chodníky'!C2" tooltip="02 - Chodníky" display="/"/>
    <hyperlink ref="A90" location="'03 - Žlab'!C2" tooltip="03 - Žlab" display="/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08"/>
      <c r="B1" s="205"/>
      <c r="C1" s="205"/>
      <c r="D1" s="206" t="s">
        <v>1</v>
      </c>
      <c r="E1" s="205"/>
      <c r="F1" s="207" t="s">
        <v>342</v>
      </c>
      <c r="G1" s="207"/>
      <c r="H1" s="209" t="s">
        <v>343</v>
      </c>
      <c r="I1" s="209"/>
      <c r="J1" s="209"/>
      <c r="K1" s="209"/>
      <c r="L1" s="207" t="s">
        <v>344</v>
      </c>
      <c r="M1" s="205"/>
      <c r="N1" s="205"/>
      <c r="O1" s="206" t="s">
        <v>101</v>
      </c>
      <c r="P1" s="205"/>
      <c r="Q1" s="205"/>
      <c r="R1" s="205"/>
      <c r="S1" s="207" t="s">
        <v>345</v>
      </c>
      <c r="T1" s="207"/>
      <c r="U1" s="208"/>
      <c r="V1" s="20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77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102</v>
      </c>
    </row>
    <row r="4" spans="2:46" s="2" customFormat="1" ht="37.5" customHeight="1">
      <c r="B4" s="10"/>
      <c r="C4" s="143" t="s">
        <v>103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178" t="str">
        <f>'Rekapitulace stavby'!$K$6</f>
        <v>Oprava chodníků a výměna obrubníků v komunikaci Kladenská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22"/>
      <c r="D7" s="16" t="s">
        <v>104</v>
      </c>
      <c r="F7" s="148" t="s">
        <v>105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79" t="str">
        <f>'Rekapitulace stavby'!$AN$8</f>
        <v>17.08.2015</v>
      </c>
      <c r="P9" s="145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47"/>
      <c r="P11" s="145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47"/>
      <c r="P12" s="145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180" t="str">
        <f>IF('Rekapitulace stavby'!$AN$13="","",'Rekapitulace stavby'!$AN$13)</f>
        <v>Vyplň údaj</v>
      </c>
      <c r="P14" s="145"/>
      <c r="R14" s="23"/>
    </row>
    <row r="15" spans="2:18" s="6" customFormat="1" ht="18.75" customHeight="1">
      <c r="B15" s="22"/>
      <c r="E15" s="180" t="str">
        <f>IF('Rekapitulace stavby'!$E$14="","",'Rekapitulace stavby'!$E$14)</f>
        <v>Vyplň údaj</v>
      </c>
      <c r="F15" s="145"/>
      <c r="G15" s="145"/>
      <c r="H15" s="145"/>
      <c r="I15" s="145"/>
      <c r="J15" s="145"/>
      <c r="K15" s="145"/>
      <c r="L15" s="145"/>
      <c r="M15" s="17" t="s">
        <v>31</v>
      </c>
      <c r="O15" s="180" t="str">
        <f>IF('Rekapitulace stavby'!$AN$14="","",'Rekapitulace stavby'!$AN$14)</f>
        <v>Vyplň údaj</v>
      </c>
      <c r="P15" s="145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47"/>
      <c r="P17" s="145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47"/>
      <c r="P18" s="145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47"/>
      <c r="P20" s="145"/>
      <c r="R20" s="23"/>
    </row>
    <row r="21" spans="2:18" s="6" customFormat="1" ht="18.75" customHeight="1">
      <c r="B21" s="22"/>
      <c r="E21" s="15" t="s">
        <v>35</v>
      </c>
      <c r="M21" s="17" t="s">
        <v>31</v>
      </c>
      <c r="O21" s="147"/>
      <c r="P21" s="145"/>
      <c r="R21" s="23"/>
    </row>
    <row r="22" spans="2:18" s="6" customFormat="1" ht="7.5" customHeight="1">
      <c r="B22" s="22"/>
      <c r="R22" s="23"/>
    </row>
    <row r="23" spans="2:18" s="6" customFormat="1" ht="15" customHeight="1">
      <c r="B23" s="22"/>
      <c r="D23" s="17" t="s">
        <v>38</v>
      </c>
      <c r="R23" s="23"/>
    </row>
    <row r="24" spans="2:18" s="93" customFormat="1" ht="15.75" customHeight="1">
      <c r="B24" s="94"/>
      <c r="E24" s="150"/>
      <c r="F24" s="181"/>
      <c r="G24" s="181"/>
      <c r="H24" s="181"/>
      <c r="I24" s="181"/>
      <c r="J24" s="181"/>
      <c r="K24" s="181"/>
      <c r="L24" s="181"/>
      <c r="R24" s="95"/>
    </row>
    <row r="25" spans="2:18" s="6" customFormat="1" ht="7.5" customHeight="1">
      <c r="B25" s="22"/>
      <c r="R25" s="23"/>
    </row>
    <row r="26" spans="2:18" s="6" customFormat="1" ht="7.5" customHeight="1">
      <c r="B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3"/>
    </row>
    <row r="27" spans="2:18" s="6" customFormat="1" ht="15" customHeight="1">
      <c r="B27" s="22"/>
      <c r="D27" s="96" t="s">
        <v>106</v>
      </c>
      <c r="M27" s="151">
        <f>$N$88</f>
        <v>0</v>
      </c>
      <c r="N27" s="145"/>
      <c r="O27" s="145"/>
      <c r="P27" s="145"/>
      <c r="R27" s="23"/>
    </row>
    <row r="28" spans="2:18" s="6" customFormat="1" ht="15" customHeight="1">
      <c r="B28" s="22"/>
      <c r="D28" s="21" t="s">
        <v>95</v>
      </c>
      <c r="M28" s="151">
        <f>$N$99</f>
        <v>0</v>
      </c>
      <c r="N28" s="145"/>
      <c r="O28" s="145"/>
      <c r="P28" s="145"/>
      <c r="R28" s="23"/>
    </row>
    <row r="29" spans="2:18" s="6" customFormat="1" ht="7.5" customHeight="1">
      <c r="B29" s="22"/>
      <c r="R29" s="23"/>
    </row>
    <row r="30" spans="2:18" s="6" customFormat="1" ht="26.25" customHeight="1">
      <c r="B30" s="22"/>
      <c r="D30" s="97" t="s">
        <v>41</v>
      </c>
      <c r="M30" s="182">
        <f>ROUND($M$27+$M$28,2)</f>
        <v>0</v>
      </c>
      <c r="N30" s="145"/>
      <c r="O30" s="145"/>
      <c r="P30" s="145"/>
      <c r="R30" s="23"/>
    </row>
    <row r="31" spans="2:18" s="6" customFormat="1" ht="7.5" customHeight="1">
      <c r="B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3"/>
    </row>
    <row r="32" spans="2:18" s="6" customFormat="1" ht="15" customHeight="1">
      <c r="B32" s="22"/>
      <c r="D32" s="27" t="s">
        <v>42</v>
      </c>
      <c r="E32" s="27" t="s">
        <v>43</v>
      </c>
      <c r="F32" s="28">
        <v>0.21</v>
      </c>
      <c r="G32" s="98" t="s">
        <v>44</v>
      </c>
      <c r="H32" s="183">
        <f>(SUM($BE$99:$BE$106)+SUM($BE$124:$BE$150))</f>
        <v>0</v>
      </c>
      <c r="I32" s="145"/>
      <c r="J32" s="145"/>
      <c r="M32" s="183">
        <f>ROUND((SUM($BE$99:$BE$106)+SUM($BE$124:$BE$150)),2)*$F$32</f>
        <v>0</v>
      </c>
      <c r="N32" s="145"/>
      <c r="O32" s="145"/>
      <c r="P32" s="145"/>
      <c r="R32" s="23"/>
    </row>
    <row r="33" spans="2:18" s="6" customFormat="1" ht="15" customHeight="1">
      <c r="B33" s="22"/>
      <c r="E33" s="27" t="s">
        <v>45</v>
      </c>
      <c r="F33" s="28">
        <v>0.15</v>
      </c>
      <c r="G33" s="98" t="s">
        <v>44</v>
      </c>
      <c r="H33" s="183">
        <f>(SUM($BF$99:$BF$106)+SUM($BF$124:$BF$150))</f>
        <v>0</v>
      </c>
      <c r="I33" s="145"/>
      <c r="J33" s="145"/>
      <c r="M33" s="183">
        <f>ROUND((SUM($BF$99:$BF$106)+SUM($BF$124:$BF$150)),2)*$F$33</f>
        <v>0</v>
      </c>
      <c r="N33" s="145"/>
      <c r="O33" s="145"/>
      <c r="P33" s="145"/>
      <c r="R33" s="23"/>
    </row>
    <row r="34" spans="2:18" s="6" customFormat="1" ht="15" customHeight="1" hidden="1">
      <c r="B34" s="22"/>
      <c r="E34" s="27" t="s">
        <v>46</v>
      </c>
      <c r="F34" s="28">
        <v>0.21</v>
      </c>
      <c r="G34" s="98" t="s">
        <v>44</v>
      </c>
      <c r="H34" s="183">
        <f>(SUM($BG$99:$BG$106)+SUM($BG$124:$BG$150))</f>
        <v>0</v>
      </c>
      <c r="I34" s="145"/>
      <c r="J34" s="145"/>
      <c r="M34" s="183">
        <v>0</v>
      </c>
      <c r="N34" s="145"/>
      <c r="O34" s="145"/>
      <c r="P34" s="145"/>
      <c r="R34" s="23"/>
    </row>
    <row r="35" spans="2:18" s="6" customFormat="1" ht="15" customHeight="1" hidden="1">
      <c r="B35" s="22"/>
      <c r="E35" s="27" t="s">
        <v>47</v>
      </c>
      <c r="F35" s="28">
        <v>0.15</v>
      </c>
      <c r="G35" s="98" t="s">
        <v>44</v>
      </c>
      <c r="H35" s="183">
        <f>(SUM($BH$99:$BH$106)+SUM($BH$124:$BH$150))</f>
        <v>0</v>
      </c>
      <c r="I35" s="145"/>
      <c r="J35" s="145"/>
      <c r="M35" s="183">
        <v>0</v>
      </c>
      <c r="N35" s="145"/>
      <c r="O35" s="145"/>
      <c r="P35" s="145"/>
      <c r="R35" s="23"/>
    </row>
    <row r="36" spans="2:18" s="6" customFormat="1" ht="15" customHeight="1" hidden="1">
      <c r="B36" s="22"/>
      <c r="E36" s="27" t="s">
        <v>48</v>
      </c>
      <c r="F36" s="28">
        <v>0</v>
      </c>
      <c r="G36" s="98" t="s">
        <v>44</v>
      </c>
      <c r="H36" s="183">
        <f>(SUM($BI$99:$BI$106)+SUM($BI$124:$BI$150))</f>
        <v>0</v>
      </c>
      <c r="I36" s="145"/>
      <c r="J36" s="145"/>
      <c r="M36" s="183">
        <v>0</v>
      </c>
      <c r="N36" s="145"/>
      <c r="O36" s="145"/>
      <c r="P36" s="145"/>
      <c r="R36" s="23"/>
    </row>
    <row r="37" spans="2:18" s="6" customFormat="1" ht="7.5" customHeight="1">
      <c r="B37" s="22"/>
      <c r="R37" s="23"/>
    </row>
    <row r="38" spans="2:18" s="6" customFormat="1" ht="26.25" customHeight="1">
      <c r="B38" s="22"/>
      <c r="C38" s="31"/>
      <c r="D38" s="32" t="s">
        <v>49</v>
      </c>
      <c r="E38" s="33"/>
      <c r="F38" s="33"/>
      <c r="G38" s="99" t="s">
        <v>50</v>
      </c>
      <c r="H38" s="34" t="s">
        <v>51</v>
      </c>
      <c r="I38" s="33"/>
      <c r="J38" s="33"/>
      <c r="K38" s="33"/>
      <c r="L38" s="158">
        <f>SUM($M$30:$M$36)</f>
        <v>0</v>
      </c>
      <c r="M38" s="157"/>
      <c r="N38" s="157"/>
      <c r="O38" s="157"/>
      <c r="P38" s="159"/>
      <c r="Q38" s="31"/>
      <c r="R38" s="23"/>
    </row>
    <row r="39" spans="2:18" s="6" customFormat="1" ht="15" customHeight="1">
      <c r="B39" s="22"/>
      <c r="R39" s="23"/>
    </row>
    <row r="40" spans="2:18" s="6" customFormat="1" ht="15" customHeight="1">
      <c r="B40" s="22"/>
      <c r="R40" s="23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52</v>
      </c>
      <c r="E50" s="36"/>
      <c r="F50" s="36"/>
      <c r="G50" s="36"/>
      <c r="H50" s="37"/>
      <c r="J50" s="35" t="s">
        <v>53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54</v>
      </c>
      <c r="E59" s="41"/>
      <c r="F59" s="41"/>
      <c r="G59" s="42" t="s">
        <v>55</v>
      </c>
      <c r="H59" s="43"/>
      <c r="J59" s="40" t="s">
        <v>54</v>
      </c>
      <c r="K59" s="41"/>
      <c r="L59" s="41"/>
      <c r="M59" s="41"/>
      <c r="N59" s="42" t="s">
        <v>55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56</v>
      </c>
      <c r="E61" s="36"/>
      <c r="F61" s="36"/>
      <c r="G61" s="36"/>
      <c r="H61" s="37"/>
      <c r="J61" s="35" t="s">
        <v>57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54</v>
      </c>
      <c r="E70" s="41"/>
      <c r="F70" s="41"/>
      <c r="G70" s="42" t="s">
        <v>55</v>
      </c>
      <c r="H70" s="43"/>
      <c r="J70" s="40" t="s">
        <v>54</v>
      </c>
      <c r="K70" s="41"/>
      <c r="L70" s="41"/>
      <c r="M70" s="41"/>
      <c r="N70" s="42" t="s">
        <v>55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3" t="s">
        <v>107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78" t="str">
        <f>$F$6</f>
        <v>Oprava chodníků a výměna obrubníků v komunikaci Kladenská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R78" s="23"/>
    </row>
    <row r="79" spans="2:18" s="6" customFormat="1" ht="37.5" customHeight="1">
      <c r="B79" s="22"/>
      <c r="C79" s="52" t="s">
        <v>104</v>
      </c>
      <c r="F79" s="160" t="str">
        <f>$F$7</f>
        <v>01 - Obrubníky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Středokluky</v>
      </c>
      <c r="K81" s="17" t="s">
        <v>24</v>
      </c>
      <c r="M81" s="184" t="str">
        <f>IF($O$9="","",$O$9)</f>
        <v>17.08.2015</v>
      </c>
      <c r="N81" s="145"/>
      <c r="O81" s="145"/>
      <c r="P81" s="145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Obec Středokluky</v>
      </c>
      <c r="K83" s="17" t="s">
        <v>34</v>
      </c>
      <c r="M83" s="147" t="str">
        <f>$E$18</f>
        <v>Ing. Jiří Sobol</v>
      </c>
      <c r="N83" s="145"/>
      <c r="O83" s="145"/>
      <c r="P83" s="145"/>
      <c r="Q83" s="145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47" t="str">
        <f>$E$21</f>
        <v>Ing. Jiří Sobol</v>
      </c>
      <c r="N84" s="145"/>
      <c r="O84" s="145"/>
      <c r="P84" s="145"/>
      <c r="Q84" s="145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85" t="s">
        <v>108</v>
      </c>
      <c r="D86" s="176"/>
      <c r="E86" s="176"/>
      <c r="F86" s="176"/>
      <c r="G86" s="176"/>
      <c r="H86" s="31"/>
      <c r="I86" s="31"/>
      <c r="J86" s="31"/>
      <c r="K86" s="31"/>
      <c r="L86" s="31"/>
      <c r="M86" s="31"/>
      <c r="N86" s="185" t="s">
        <v>109</v>
      </c>
      <c r="O86" s="145"/>
      <c r="P86" s="145"/>
      <c r="Q86" s="145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110</v>
      </c>
      <c r="N88" s="173">
        <f>$N$124</f>
        <v>0</v>
      </c>
      <c r="O88" s="145"/>
      <c r="P88" s="145"/>
      <c r="Q88" s="145"/>
      <c r="R88" s="23"/>
      <c r="AU88" s="6" t="s">
        <v>111</v>
      </c>
    </row>
    <row r="89" spans="2:18" s="68" customFormat="1" ht="25.5" customHeight="1">
      <c r="B89" s="100"/>
      <c r="D89" s="101" t="s">
        <v>112</v>
      </c>
      <c r="N89" s="186">
        <f>$N$125</f>
        <v>0</v>
      </c>
      <c r="O89" s="187"/>
      <c r="P89" s="187"/>
      <c r="Q89" s="187"/>
      <c r="R89" s="102"/>
    </row>
    <row r="90" spans="2:18" s="96" customFormat="1" ht="21" customHeight="1">
      <c r="B90" s="103"/>
      <c r="D90" s="81" t="s">
        <v>113</v>
      </c>
      <c r="N90" s="171">
        <f>$N$126</f>
        <v>0</v>
      </c>
      <c r="O90" s="187"/>
      <c r="P90" s="187"/>
      <c r="Q90" s="187"/>
      <c r="R90" s="104"/>
    </row>
    <row r="91" spans="2:18" s="96" customFormat="1" ht="21" customHeight="1">
      <c r="B91" s="103"/>
      <c r="D91" s="81" t="s">
        <v>114</v>
      </c>
      <c r="N91" s="171">
        <f>$N$129</f>
        <v>0</v>
      </c>
      <c r="O91" s="187"/>
      <c r="P91" s="187"/>
      <c r="Q91" s="187"/>
      <c r="R91" s="104"/>
    </row>
    <row r="92" spans="2:18" s="96" customFormat="1" ht="15.75" customHeight="1">
      <c r="B92" s="103"/>
      <c r="D92" s="81" t="s">
        <v>115</v>
      </c>
      <c r="N92" s="171">
        <f>$N$135</f>
        <v>0</v>
      </c>
      <c r="O92" s="187"/>
      <c r="P92" s="187"/>
      <c r="Q92" s="187"/>
      <c r="R92" s="104"/>
    </row>
    <row r="93" spans="2:18" s="96" customFormat="1" ht="21" customHeight="1">
      <c r="B93" s="103"/>
      <c r="D93" s="81" t="s">
        <v>116</v>
      </c>
      <c r="N93" s="171">
        <f>$N$139</f>
        <v>0</v>
      </c>
      <c r="O93" s="187"/>
      <c r="P93" s="187"/>
      <c r="Q93" s="187"/>
      <c r="R93" s="104"/>
    </row>
    <row r="94" spans="2:18" s="96" customFormat="1" ht="21" customHeight="1">
      <c r="B94" s="103"/>
      <c r="D94" s="81" t="s">
        <v>117</v>
      </c>
      <c r="N94" s="171">
        <f>$N$142</f>
        <v>0</v>
      </c>
      <c r="O94" s="187"/>
      <c r="P94" s="187"/>
      <c r="Q94" s="187"/>
      <c r="R94" s="104"/>
    </row>
    <row r="95" spans="2:18" s="68" customFormat="1" ht="25.5" customHeight="1">
      <c r="B95" s="100"/>
      <c r="D95" s="101" t="s">
        <v>118</v>
      </c>
      <c r="N95" s="186">
        <f>$N$145</f>
        <v>0</v>
      </c>
      <c r="O95" s="187"/>
      <c r="P95" s="187"/>
      <c r="Q95" s="187"/>
      <c r="R95" s="102"/>
    </row>
    <row r="96" spans="2:18" s="96" customFormat="1" ht="21" customHeight="1">
      <c r="B96" s="103"/>
      <c r="D96" s="81" t="s">
        <v>119</v>
      </c>
      <c r="N96" s="171">
        <f>$N$146</f>
        <v>0</v>
      </c>
      <c r="O96" s="187"/>
      <c r="P96" s="187"/>
      <c r="Q96" s="187"/>
      <c r="R96" s="104"/>
    </row>
    <row r="97" spans="2:18" s="96" customFormat="1" ht="21" customHeight="1">
      <c r="B97" s="103"/>
      <c r="D97" s="81" t="s">
        <v>120</v>
      </c>
      <c r="N97" s="171">
        <f>$N$149</f>
        <v>0</v>
      </c>
      <c r="O97" s="187"/>
      <c r="P97" s="187"/>
      <c r="Q97" s="187"/>
      <c r="R97" s="104"/>
    </row>
    <row r="98" spans="2:18" s="6" customFormat="1" ht="22.5" customHeight="1">
      <c r="B98" s="22"/>
      <c r="R98" s="23"/>
    </row>
    <row r="99" spans="2:21" s="6" customFormat="1" ht="30" customHeight="1">
      <c r="B99" s="22"/>
      <c r="C99" s="63" t="s">
        <v>121</v>
      </c>
      <c r="N99" s="173">
        <f>ROUND($N$100+$N$101+$N$102+$N$103+$N$104+$N$105,2)</f>
        <v>0</v>
      </c>
      <c r="O99" s="145"/>
      <c r="P99" s="145"/>
      <c r="Q99" s="145"/>
      <c r="R99" s="23"/>
      <c r="T99" s="105"/>
      <c r="U99" s="106" t="s">
        <v>42</v>
      </c>
    </row>
    <row r="100" spans="2:62" s="6" customFormat="1" ht="18.75" customHeight="1">
      <c r="B100" s="22"/>
      <c r="D100" s="172" t="s">
        <v>122</v>
      </c>
      <c r="E100" s="145"/>
      <c r="F100" s="145"/>
      <c r="G100" s="145"/>
      <c r="H100" s="145"/>
      <c r="N100" s="170">
        <f>ROUND($N$88*$T$100,2)</f>
        <v>0</v>
      </c>
      <c r="O100" s="145"/>
      <c r="P100" s="145"/>
      <c r="Q100" s="145"/>
      <c r="R100" s="23"/>
      <c r="T100" s="107"/>
      <c r="U100" s="108" t="s">
        <v>43</v>
      </c>
      <c r="AY100" s="6" t="s">
        <v>123</v>
      </c>
      <c r="BE100" s="85">
        <f>IF($U$100="základní",$N$100,0)</f>
        <v>0</v>
      </c>
      <c r="BF100" s="85">
        <f>IF($U$100="snížená",$N$100,0)</f>
        <v>0</v>
      </c>
      <c r="BG100" s="85">
        <f>IF($U$100="zákl. přenesená",$N$100,0)</f>
        <v>0</v>
      </c>
      <c r="BH100" s="85">
        <f>IF($U$100="sníž. přenesená",$N$100,0)</f>
        <v>0</v>
      </c>
      <c r="BI100" s="85">
        <f>IF($U$100="nulová",$N$100,0)</f>
        <v>0</v>
      </c>
      <c r="BJ100" s="6" t="s">
        <v>21</v>
      </c>
    </row>
    <row r="101" spans="2:62" s="6" customFormat="1" ht="18.75" customHeight="1">
      <c r="B101" s="22"/>
      <c r="D101" s="172" t="s">
        <v>124</v>
      </c>
      <c r="E101" s="145"/>
      <c r="F101" s="145"/>
      <c r="G101" s="145"/>
      <c r="H101" s="145"/>
      <c r="N101" s="170">
        <f>ROUND($N$88*$T$101,2)</f>
        <v>0</v>
      </c>
      <c r="O101" s="145"/>
      <c r="P101" s="145"/>
      <c r="Q101" s="145"/>
      <c r="R101" s="23"/>
      <c r="T101" s="107"/>
      <c r="U101" s="108" t="s">
        <v>43</v>
      </c>
      <c r="AY101" s="6" t="s">
        <v>123</v>
      </c>
      <c r="BE101" s="85">
        <f>IF($U$101="základní",$N$101,0)</f>
        <v>0</v>
      </c>
      <c r="BF101" s="85">
        <f>IF($U$101="snížená",$N$101,0)</f>
        <v>0</v>
      </c>
      <c r="BG101" s="85">
        <f>IF($U$101="zákl. přenesená",$N$101,0)</f>
        <v>0</v>
      </c>
      <c r="BH101" s="85">
        <f>IF($U$101="sníž. přenesená",$N$101,0)</f>
        <v>0</v>
      </c>
      <c r="BI101" s="85">
        <f>IF($U$101="nulová",$N$101,0)</f>
        <v>0</v>
      </c>
      <c r="BJ101" s="6" t="s">
        <v>21</v>
      </c>
    </row>
    <row r="102" spans="2:62" s="6" customFormat="1" ht="18.75" customHeight="1">
      <c r="B102" s="22"/>
      <c r="D102" s="172" t="s">
        <v>125</v>
      </c>
      <c r="E102" s="145"/>
      <c r="F102" s="145"/>
      <c r="G102" s="145"/>
      <c r="H102" s="145"/>
      <c r="N102" s="170">
        <f>ROUND($N$88*$T$102,2)</f>
        <v>0</v>
      </c>
      <c r="O102" s="145"/>
      <c r="P102" s="145"/>
      <c r="Q102" s="145"/>
      <c r="R102" s="23"/>
      <c r="T102" s="107"/>
      <c r="U102" s="108" t="s">
        <v>43</v>
      </c>
      <c r="AY102" s="6" t="s">
        <v>123</v>
      </c>
      <c r="BE102" s="85">
        <f>IF($U$102="základní",$N$102,0)</f>
        <v>0</v>
      </c>
      <c r="BF102" s="85">
        <f>IF($U$102="snížená",$N$102,0)</f>
        <v>0</v>
      </c>
      <c r="BG102" s="85">
        <f>IF($U$102="zákl. přenesená",$N$102,0)</f>
        <v>0</v>
      </c>
      <c r="BH102" s="85">
        <f>IF($U$102="sníž. přenesená",$N$102,0)</f>
        <v>0</v>
      </c>
      <c r="BI102" s="85">
        <f>IF($U$102="nulová",$N$102,0)</f>
        <v>0</v>
      </c>
      <c r="BJ102" s="6" t="s">
        <v>21</v>
      </c>
    </row>
    <row r="103" spans="2:62" s="6" customFormat="1" ht="18.75" customHeight="1">
      <c r="B103" s="22"/>
      <c r="D103" s="172" t="s">
        <v>126</v>
      </c>
      <c r="E103" s="145"/>
      <c r="F103" s="145"/>
      <c r="G103" s="145"/>
      <c r="H103" s="145"/>
      <c r="N103" s="170">
        <f>ROUND($N$88*$T$103,2)</f>
        <v>0</v>
      </c>
      <c r="O103" s="145"/>
      <c r="P103" s="145"/>
      <c r="Q103" s="145"/>
      <c r="R103" s="23"/>
      <c r="T103" s="107"/>
      <c r="U103" s="108" t="s">
        <v>43</v>
      </c>
      <c r="AY103" s="6" t="s">
        <v>123</v>
      </c>
      <c r="BE103" s="85">
        <f>IF($U$103="základní",$N$103,0)</f>
        <v>0</v>
      </c>
      <c r="BF103" s="85">
        <f>IF($U$103="snížená",$N$103,0)</f>
        <v>0</v>
      </c>
      <c r="BG103" s="85">
        <f>IF($U$103="zákl. přenesená",$N$103,0)</f>
        <v>0</v>
      </c>
      <c r="BH103" s="85">
        <f>IF($U$103="sníž. přenesená",$N$103,0)</f>
        <v>0</v>
      </c>
      <c r="BI103" s="85">
        <f>IF($U$103="nulová",$N$103,0)</f>
        <v>0</v>
      </c>
      <c r="BJ103" s="6" t="s">
        <v>21</v>
      </c>
    </row>
    <row r="104" spans="2:62" s="6" customFormat="1" ht="18.75" customHeight="1">
      <c r="B104" s="22"/>
      <c r="D104" s="172" t="s">
        <v>127</v>
      </c>
      <c r="E104" s="145"/>
      <c r="F104" s="145"/>
      <c r="G104" s="145"/>
      <c r="H104" s="145"/>
      <c r="N104" s="170">
        <f>ROUND($N$88*$T$104,2)</f>
        <v>0</v>
      </c>
      <c r="O104" s="145"/>
      <c r="P104" s="145"/>
      <c r="Q104" s="145"/>
      <c r="R104" s="23"/>
      <c r="T104" s="107"/>
      <c r="U104" s="108" t="s">
        <v>43</v>
      </c>
      <c r="AY104" s="6" t="s">
        <v>123</v>
      </c>
      <c r="BE104" s="85">
        <f>IF($U$104="základní",$N$104,0)</f>
        <v>0</v>
      </c>
      <c r="BF104" s="85">
        <f>IF($U$104="snížená",$N$104,0)</f>
        <v>0</v>
      </c>
      <c r="BG104" s="85">
        <f>IF($U$104="zákl. přenesená",$N$104,0)</f>
        <v>0</v>
      </c>
      <c r="BH104" s="85">
        <f>IF($U$104="sníž. přenesená",$N$104,0)</f>
        <v>0</v>
      </c>
      <c r="BI104" s="85">
        <f>IF($U$104="nulová",$N$104,0)</f>
        <v>0</v>
      </c>
      <c r="BJ104" s="6" t="s">
        <v>21</v>
      </c>
    </row>
    <row r="105" spans="2:62" s="6" customFormat="1" ht="18.75" customHeight="1">
      <c r="B105" s="22"/>
      <c r="D105" s="81" t="s">
        <v>128</v>
      </c>
      <c r="N105" s="170">
        <f>ROUND($N$88*$T$105,2)</f>
        <v>0</v>
      </c>
      <c r="O105" s="145"/>
      <c r="P105" s="145"/>
      <c r="Q105" s="145"/>
      <c r="R105" s="23"/>
      <c r="T105" s="109"/>
      <c r="U105" s="110" t="s">
        <v>43</v>
      </c>
      <c r="AY105" s="6" t="s">
        <v>129</v>
      </c>
      <c r="BE105" s="85">
        <f>IF($U$105="základní",$N$105,0)</f>
        <v>0</v>
      </c>
      <c r="BF105" s="85">
        <f>IF($U$105="snížená",$N$105,0)</f>
        <v>0</v>
      </c>
      <c r="BG105" s="85">
        <f>IF($U$105="zákl. přenesená",$N$105,0)</f>
        <v>0</v>
      </c>
      <c r="BH105" s="85">
        <f>IF($U$105="sníž. přenesená",$N$105,0)</f>
        <v>0</v>
      </c>
      <c r="BI105" s="85">
        <f>IF($U$105="nulová",$N$105,0)</f>
        <v>0</v>
      </c>
      <c r="BJ105" s="6" t="s">
        <v>21</v>
      </c>
    </row>
    <row r="106" spans="2:18" s="6" customFormat="1" ht="14.25" customHeight="1">
      <c r="B106" s="22"/>
      <c r="R106" s="23"/>
    </row>
    <row r="107" spans="2:18" s="6" customFormat="1" ht="30" customHeight="1">
      <c r="B107" s="22"/>
      <c r="C107" s="92" t="s">
        <v>100</v>
      </c>
      <c r="D107" s="31"/>
      <c r="E107" s="31"/>
      <c r="F107" s="31"/>
      <c r="G107" s="31"/>
      <c r="H107" s="31"/>
      <c r="I107" s="31"/>
      <c r="J107" s="31"/>
      <c r="K107" s="31"/>
      <c r="L107" s="175">
        <f>ROUND(SUM($N$88+$N$99),2)</f>
        <v>0</v>
      </c>
      <c r="M107" s="176"/>
      <c r="N107" s="176"/>
      <c r="O107" s="176"/>
      <c r="P107" s="176"/>
      <c r="Q107" s="176"/>
      <c r="R107" s="23"/>
    </row>
    <row r="108" spans="2:18" s="6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12" spans="2:18" s="6" customFormat="1" ht="7.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6" customFormat="1" ht="37.5" customHeight="1">
      <c r="B113" s="22"/>
      <c r="C113" s="143" t="s">
        <v>130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23"/>
    </row>
    <row r="114" spans="2:18" s="6" customFormat="1" ht="7.5" customHeight="1">
      <c r="B114" s="22"/>
      <c r="R114" s="23"/>
    </row>
    <row r="115" spans="2:18" s="6" customFormat="1" ht="30.75" customHeight="1">
      <c r="B115" s="22"/>
      <c r="C115" s="17" t="s">
        <v>16</v>
      </c>
      <c r="F115" s="178" t="str">
        <f>$F$6</f>
        <v>Oprava chodníků a výměna obrubníků v komunikaci Kladenská</v>
      </c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R115" s="23"/>
    </row>
    <row r="116" spans="2:18" s="6" customFormat="1" ht="37.5" customHeight="1">
      <c r="B116" s="22"/>
      <c r="C116" s="52" t="s">
        <v>104</v>
      </c>
      <c r="F116" s="160" t="str">
        <f>$F$7</f>
        <v>01 - Obrubníky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R116" s="23"/>
    </row>
    <row r="117" spans="2:18" s="6" customFormat="1" ht="7.5" customHeight="1">
      <c r="B117" s="22"/>
      <c r="R117" s="23"/>
    </row>
    <row r="118" spans="2:18" s="6" customFormat="1" ht="18.75" customHeight="1">
      <c r="B118" s="22"/>
      <c r="C118" s="17" t="s">
        <v>22</v>
      </c>
      <c r="F118" s="15" t="str">
        <f>$F$9</f>
        <v>Středokluky</v>
      </c>
      <c r="K118" s="17" t="s">
        <v>24</v>
      </c>
      <c r="M118" s="184" t="str">
        <f>IF($O$9="","",$O$9)</f>
        <v>17.08.2015</v>
      </c>
      <c r="N118" s="145"/>
      <c r="O118" s="145"/>
      <c r="P118" s="145"/>
      <c r="R118" s="23"/>
    </row>
    <row r="119" spans="2:18" s="6" customFormat="1" ht="7.5" customHeight="1">
      <c r="B119" s="22"/>
      <c r="R119" s="23"/>
    </row>
    <row r="120" spans="2:18" s="6" customFormat="1" ht="15.75" customHeight="1">
      <c r="B120" s="22"/>
      <c r="C120" s="17" t="s">
        <v>28</v>
      </c>
      <c r="F120" s="15" t="str">
        <f>$E$12</f>
        <v>Obec Středokluky</v>
      </c>
      <c r="K120" s="17" t="s">
        <v>34</v>
      </c>
      <c r="M120" s="147" t="str">
        <f>$E$18</f>
        <v>Ing. Jiří Sobol</v>
      </c>
      <c r="N120" s="145"/>
      <c r="O120" s="145"/>
      <c r="P120" s="145"/>
      <c r="Q120" s="145"/>
      <c r="R120" s="23"/>
    </row>
    <row r="121" spans="2:18" s="6" customFormat="1" ht="15" customHeight="1">
      <c r="B121" s="22"/>
      <c r="C121" s="17" t="s">
        <v>32</v>
      </c>
      <c r="F121" s="15" t="str">
        <f>IF($E$15="","",$E$15)</f>
        <v>Vyplň údaj</v>
      </c>
      <c r="K121" s="17" t="s">
        <v>37</v>
      </c>
      <c r="M121" s="147" t="str">
        <f>$E$21</f>
        <v>Ing. Jiří Sobol</v>
      </c>
      <c r="N121" s="145"/>
      <c r="O121" s="145"/>
      <c r="P121" s="145"/>
      <c r="Q121" s="145"/>
      <c r="R121" s="23"/>
    </row>
    <row r="122" spans="2:18" s="6" customFormat="1" ht="11.25" customHeight="1">
      <c r="B122" s="22"/>
      <c r="R122" s="23"/>
    </row>
    <row r="123" spans="2:27" s="111" customFormat="1" ht="30" customHeight="1">
      <c r="B123" s="112"/>
      <c r="C123" s="113" t="s">
        <v>131</v>
      </c>
      <c r="D123" s="114" t="s">
        <v>132</v>
      </c>
      <c r="E123" s="114" t="s">
        <v>60</v>
      </c>
      <c r="F123" s="188" t="s">
        <v>133</v>
      </c>
      <c r="G123" s="189"/>
      <c r="H123" s="189"/>
      <c r="I123" s="189"/>
      <c r="J123" s="114" t="s">
        <v>134</v>
      </c>
      <c r="K123" s="114" t="s">
        <v>135</v>
      </c>
      <c r="L123" s="188" t="s">
        <v>136</v>
      </c>
      <c r="M123" s="189"/>
      <c r="N123" s="188" t="s">
        <v>137</v>
      </c>
      <c r="O123" s="189"/>
      <c r="P123" s="189"/>
      <c r="Q123" s="190"/>
      <c r="R123" s="115"/>
      <c r="T123" s="58" t="s">
        <v>138</v>
      </c>
      <c r="U123" s="59" t="s">
        <v>42</v>
      </c>
      <c r="V123" s="59" t="s">
        <v>139</v>
      </c>
      <c r="W123" s="59" t="s">
        <v>140</v>
      </c>
      <c r="X123" s="59" t="s">
        <v>141</v>
      </c>
      <c r="Y123" s="59" t="s">
        <v>142</v>
      </c>
      <c r="Z123" s="59" t="s">
        <v>143</v>
      </c>
      <c r="AA123" s="60" t="s">
        <v>144</v>
      </c>
    </row>
    <row r="124" spans="2:63" s="6" customFormat="1" ht="30" customHeight="1">
      <c r="B124" s="22"/>
      <c r="C124" s="63" t="s">
        <v>106</v>
      </c>
      <c r="N124" s="199">
        <f>$BK$124</f>
        <v>0</v>
      </c>
      <c r="O124" s="145"/>
      <c r="P124" s="145"/>
      <c r="Q124" s="145"/>
      <c r="R124" s="23"/>
      <c r="T124" s="62"/>
      <c r="U124" s="36"/>
      <c r="V124" s="36"/>
      <c r="W124" s="116">
        <f>$W$125+$W$145+$W$151</f>
        <v>0</v>
      </c>
      <c r="X124" s="36"/>
      <c r="Y124" s="116">
        <f>$Y$125+$Y$145+$Y$151</f>
        <v>78.72300000000001</v>
      </c>
      <c r="Z124" s="36"/>
      <c r="AA124" s="117">
        <f>$AA$125+$AA$145+$AA$151</f>
        <v>70.75999999999999</v>
      </c>
      <c r="AT124" s="6" t="s">
        <v>77</v>
      </c>
      <c r="AU124" s="6" t="s">
        <v>111</v>
      </c>
      <c r="BK124" s="118">
        <f>$BK$125+$BK$145+$BK$151</f>
        <v>0</v>
      </c>
    </row>
    <row r="125" spans="2:63" s="119" customFormat="1" ht="37.5" customHeight="1">
      <c r="B125" s="120"/>
      <c r="D125" s="121" t="s">
        <v>112</v>
      </c>
      <c r="E125" s="121"/>
      <c r="F125" s="121"/>
      <c r="G125" s="121"/>
      <c r="H125" s="121"/>
      <c r="I125" s="121"/>
      <c r="J125" s="121"/>
      <c r="K125" s="121"/>
      <c r="L125" s="121"/>
      <c r="M125" s="121"/>
      <c r="N125" s="200">
        <f>$BK$125</f>
        <v>0</v>
      </c>
      <c r="O125" s="201"/>
      <c r="P125" s="201"/>
      <c r="Q125" s="201"/>
      <c r="R125" s="123"/>
      <c r="T125" s="124"/>
      <c r="W125" s="125">
        <f>$W$126+$W$129+$W$139+$W$142</f>
        <v>0</v>
      </c>
      <c r="Y125" s="125">
        <f>$Y$126+$Y$129+$Y$139+$Y$142</f>
        <v>78.72300000000001</v>
      </c>
      <c r="AA125" s="126">
        <f>$AA$126+$AA$129+$AA$139+$AA$142</f>
        <v>70.75999999999999</v>
      </c>
      <c r="AR125" s="122" t="s">
        <v>21</v>
      </c>
      <c r="AT125" s="122" t="s">
        <v>77</v>
      </c>
      <c r="AU125" s="122" t="s">
        <v>78</v>
      </c>
      <c r="AY125" s="122" t="s">
        <v>145</v>
      </c>
      <c r="BK125" s="127">
        <f>$BK$126+$BK$129+$BK$139+$BK$142</f>
        <v>0</v>
      </c>
    </row>
    <row r="126" spans="2:63" s="119" customFormat="1" ht="21" customHeight="1">
      <c r="B126" s="120"/>
      <c r="D126" s="128" t="s">
        <v>113</v>
      </c>
      <c r="E126" s="128"/>
      <c r="F126" s="128"/>
      <c r="G126" s="128"/>
      <c r="H126" s="128"/>
      <c r="I126" s="128"/>
      <c r="J126" s="128"/>
      <c r="K126" s="128"/>
      <c r="L126" s="128"/>
      <c r="M126" s="128"/>
      <c r="N126" s="202">
        <f>$BK$126</f>
        <v>0</v>
      </c>
      <c r="O126" s="201"/>
      <c r="P126" s="201"/>
      <c r="Q126" s="201"/>
      <c r="R126" s="123"/>
      <c r="T126" s="124"/>
      <c r="W126" s="125">
        <f>SUM($W$127:$W$128)</f>
        <v>0</v>
      </c>
      <c r="Y126" s="125">
        <f>SUM($Y$127:$Y$128)</f>
        <v>0</v>
      </c>
      <c r="AA126" s="126">
        <f>SUM($AA$127:$AA$128)</f>
        <v>70.75999999999999</v>
      </c>
      <c r="AR126" s="122" t="s">
        <v>21</v>
      </c>
      <c r="AT126" s="122" t="s">
        <v>77</v>
      </c>
      <c r="AU126" s="122" t="s">
        <v>21</v>
      </c>
      <c r="AY126" s="122" t="s">
        <v>145</v>
      </c>
      <c r="BK126" s="127">
        <f>SUM($BK$127:$BK$128)</f>
        <v>0</v>
      </c>
    </row>
    <row r="127" spans="2:65" s="6" customFormat="1" ht="15.75" customHeight="1">
      <c r="B127" s="22"/>
      <c r="C127" s="129" t="s">
        <v>21</v>
      </c>
      <c r="D127" s="129" t="s">
        <v>146</v>
      </c>
      <c r="E127" s="130" t="s">
        <v>147</v>
      </c>
      <c r="F127" s="191" t="s">
        <v>148</v>
      </c>
      <c r="G127" s="192"/>
      <c r="H127" s="192"/>
      <c r="I127" s="192"/>
      <c r="J127" s="131" t="s">
        <v>149</v>
      </c>
      <c r="K127" s="132">
        <v>244</v>
      </c>
      <c r="L127" s="193">
        <v>0</v>
      </c>
      <c r="M127" s="192"/>
      <c r="N127" s="194">
        <f>ROUND($L$127*$K$127,2)</f>
        <v>0</v>
      </c>
      <c r="O127" s="192"/>
      <c r="P127" s="192"/>
      <c r="Q127" s="192"/>
      <c r="R127" s="23"/>
      <c r="T127" s="133"/>
      <c r="U127" s="29" t="s">
        <v>43</v>
      </c>
      <c r="W127" s="134">
        <f>$V$127*$K$127</f>
        <v>0</v>
      </c>
      <c r="X127" s="134">
        <v>0</v>
      </c>
      <c r="Y127" s="134">
        <f>$X$127*$K$127</f>
        <v>0</v>
      </c>
      <c r="Z127" s="134">
        <v>0.29</v>
      </c>
      <c r="AA127" s="135">
        <f>$Z$127*$K$127</f>
        <v>70.75999999999999</v>
      </c>
      <c r="AR127" s="6" t="s">
        <v>150</v>
      </c>
      <c r="AT127" s="6" t="s">
        <v>146</v>
      </c>
      <c r="AU127" s="6" t="s">
        <v>102</v>
      </c>
      <c r="AY127" s="6" t="s">
        <v>145</v>
      </c>
      <c r="BE127" s="85">
        <f>IF($U$127="základní",$N$127,0)</f>
        <v>0</v>
      </c>
      <c r="BF127" s="85">
        <f>IF($U$127="snížená",$N$127,0)</f>
        <v>0</v>
      </c>
      <c r="BG127" s="85">
        <f>IF($U$127="zákl. přenesená",$N$127,0)</f>
        <v>0</v>
      </c>
      <c r="BH127" s="85">
        <f>IF($U$127="sníž. přenesená",$N$127,0)</f>
        <v>0</v>
      </c>
      <c r="BI127" s="85">
        <f>IF($U$127="nulová",$N$127,0)</f>
        <v>0</v>
      </c>
      <c r="BJ127" s="6" t="s">
        <v>21</v>
      </c>
      <c r="BK127" s="85">
        <f>ROUND($L$127*$K$127,2)</f>
        <v>0</v>
      </c>
      <c r="BL127" s="6" t="s">
        <v>150</v>
      </c>
      <c r="BM127" s="6" t="s">
        <v>151</v>
      </c>
    </row>
    <row r="128" spans="2:65" s="6" customFormat="1" ht="27" customHeight="1">
      <c r="B128" s="22"/>
      <c r="C128" s="129" t="s">
        <v>102</v>
      </c>
      <c r="D128" s="129" t="s">
        <v>146</v>
      </c>
      <c r="E128" s="130" t="s">
        <v>152</v>
      </c>
      <c r="F128" s="191" t="s">
        <v>153</v>
      </c>
      <c r="G128" s="192"/>
      <c r="H128" s="192"/>
      <c r="I128" s="192"/>
      <c r="J128" s="131" t="s">
        <v>154</v>
      </c>
      <c r="K128" s="132">
        <v>80</v>
      </c>
      <c r="L128" s="193">
        <v>0</v>
      </c>
      <c r="M128" s="192"/>
      <c r="N128" s="194">
        <f>ROUND($L$128*$K$128,2)</f>
        <v>0</v>
      </c>
      <c r="O128" s="192"/>
      <c r="P128" s="192"/>
      <c r="Q128" s="192"/>
      <c r="R128" s="23"/>
      <c r="T128" s="133"/>
      <c r="U128" s="29" t="s">
        <v>43</v>
      </c>
      <c r="W128" s="134">
        <f>$V$128*$K$128</f>
        <v>0</v>
      </c>
      <c r="X128" s="134">
        <v>0</v>
      </c>
      <c r="Y128" s="134">
        <f>$X$128*$K$128</f>
        <v>0</v>
      </c>
      <c r="Z128" s="134">
        <v>0</v>
      </c>
      <c r="AA128" s="135">
        <f>$Z$128*$K$128</f>
        <v>0</v>
      </c>
      <c r="AR128" s="6" t="s">
        <v>150</v>
      </c>
      <c r="AT128" s="6" t="s">
        <v>146</v>
      </c>
      <c r="AU128" s="6" t="s">
        <v>102</v>
      </c>
      <c r="AY128" s="6" t="s">
        <v>145</v>
      </c>
      <c r="BE128" s="85">
        <f>IF($U$128="základní",$N$128,0)</f>
        <v>0</v>
      </c>
      <c r="BF128" s="85">
        <f>IF($U$128="snížená",$N$128,0)</f>
        <v>0</v>
      </c>
      <c r="BG128" s="85">
        <f>IF($U$128="zákl. přenesená",$N$128,0)</f>
        <v>0</v>
      </c>
      <c r="BH128" s="85">
        <f>IF($U$128="sníž. přenesená",$N$128,0)</f>
        <v>0</v>
      </c>
      <c r="BI128" s="85">
        <f>IF($U$128="nulová",$N$128,0)</f>
        <v>0</v>
      </c>
      <c r="BJ128" s="6" t="s">
        <v>21</v>
      </c>
      <c r="BK128" s="85">
        <f>ROUND($L$128*$K$128,2)</f>
        <v>0</v>
      </c>
      <c r="BL128" s="6" t="s">
        <v>150</v>
      </c>
      <c r="BM128" s="6" t="s">
        <v>155</v>
      </c>
    </row>
    <row r="129" spans="2:63" s="119" customFormat="1" ht="30.75" customHeight="1">
      <c r="B129" s="120"/>
      <c r="D129" s="128" t="s">
        <v>114</v>
      </c>
      <c r="E129" s="128"/>
      <c r="F129" s="128"/>
      <c r="G129" s="128"/>
      <c r="H129" s="128"/>
      <c r="I129" s="128"/>
      <c r="J129" s="128"/>
      <c r="K129" s="128"/>
      <c r="L129" s="128"/>
      <c r="M129" s="128"/>
      <c r="N129" s="202">
        <f>$BK$129</f>
        <v>0</v>
      </c>
      <c r="O129" s="201"/>
      <c r="P129" s="201"/>
      <c r="Q129" s="201"/>
      <c r="R129" s="123"/>
      <c r="T129" s="124"/>
      <c r="W129" s="125">
        <f>$W$130+SUM($W$131:$W$135)</f>
        <v>0</v>
      </c>
      <c r="Y129" s="125">
        <f>$Y$130+SUM($Y$131:$Y$135)</f>
        <v>78.72300000000001</v>
      </c>
      <c r="AA129" s="126">
        <f>$AA$130+SUM($AA$131:$AA$135)</f>
        <v>0</v>
      </c>
      <c r="AR129" s="122" t="s">
        <v>21</v>
      </c>
      <c r="AT129" s="122" t="s">
        <v>77</v>
      </c>
      <c r="AU129" s="122" t="s">
        <v>21</v>
      </c>
      <c r="AY129" s="122" t="s">
        <v>145</v>
      </c>
      <c r="BK129" s="127">
        <f>$BK$130+SUM($BK$131:$BK$135)</f>
        <v>0</v>
      </c>
    </row>
    <row r="130" spans="2:65" s="6" customFormat="1" ht="27" customHeight="1">
      <c r="B130" s="22"/>
      <c r="C130" s="129" t="s">
        <v>156</v>
      </c>
      <c r="D130" s="129" t="s">
        <v>146</v>
      </c>
      <c r="E130" s="130" t="s">
        <v>157</v>
      </c>
      <c r="F130" s="191" t="s">
        <v>158</v>
      </c>
      <c r="G130" s="192"/>
      <c r="H130" s="192"/>
      <c r="I130" s="192"/>
      <c r="J130" s="131" t="s">
        <v>149</v>
      </c>
      <c r="K130" s="132">
        <v>344</v>
      </c>
      <c r="L130" s="193">
        <v>0</v>
      </c>
      <c r="M130" s="192"/>
      <c r="N130" s="194">
        <f>ROUND($L$130*$K$130,2)</f>
        <v>0</v>
      </c>
      <c r="O130" s="192"/>
      <c r="P130" s="192"/>
      <c r="Q130" s="192"/>
      <c r="R130" s="23"/>
      <c r="T130" s="133"/>
      <c r="U130" s="29" t="s">
        <v>43</v>
      </c>
      <c r="W130" s="134">
        <f>$V$130*$K$130</f>
        <v>0</v>
      </c>
      <c r="X130" s="134">
        <v>0.1554</v>
      </c>
      <c r="Y130" s="134">
        <f>$X$130*$K$130</f>
        <v>53.457600000000006</v>
      </c>
      <c r="Z130" s="134">
        <v>0</v>
      </c>
      <c r="AA130" s="135">
        <f>$Z$130*$K$130</f>
        <v>0</v>
      </c>
      <c r="AR130" s="6" t="s">
        <v>150</v>
      </c>
      <c r="AT130" s="6" t="s">
        <v>146</v>
      </c>
      <c r="AU130" s="6" t="s">
        <v>102</v>
      </c>
      <c r="AY130" s="6" t="s">
        <v>145</v>
      </c>
      <c r="BE130" s="85">
        <f>IF($U$130="základní",$N$130,0)</f>
        <v>0</v>
      </c>
      <c r="BF130" s="85">
        <f>IF($U$130="snížená",$N$130,0)</f>
        <v>0</v>
      </c>
      <c r="BG130" s="85">
        <f>IF($U$130="zákl. přenesená",$N$130,0)</f>
        <v>0</v>
      </c>
      <c r="BH130" s="85">
        <f>IF($U$130="sníž. přenesená",$N$130,0)</f>
        <v>0</v>
      </c>
      <c r="BI130" s="85">
        <f>IF($U$130="nulová",$N$130,0)</f>
        <v>0</v>
      </c>
      <c r="BJ130" s="6" t="s">
        <v>21</v>
      </c>
      <c r="BK130" s="85">
        <f>ROUND($L$130*$K$130,2)</f>
        <v>0</v>
      </c>
      <c r="BL130" s="6" t="s">
        <v>150</v>
      </c>
      <c r="BM130" s="6" t="s">
        <v>159</v>
      </c>
    </row>
    <row r="131" spans="2:65" s="6" customFormat="1" ht="15.75" customHeight="1">
      <c r="B131" s="22"/>
      <c r="C131" s="136" t="s">
        <v>150</v>
      </c>
      <c r="D131" s="136" t="s">
        <v>160</v>
      </c>
      <c r="E131" s="137" t="s">
        <v>161</v>
      </c>
      <c r="F131" s="195" t="s">
        <v>162</v>
      </c>
      <c r="G131" s="196"/>
      <c r="H131" s="196"/>
      <c r="I131" s="196"/>
      <c r="J131" s="138" t="s">
        <v>163</v>
      </c>
      <c r="K131" s="139">
        <v>344</v>
      </c>
      <c r="L131" s="197">
        <v>0</v>
      </c>
      <c r="M131" s="196"/>
      <c r="N131" s="198">
        <f>ROUND($L$131*$K$131,2)</f>
        <v>0</v>
      </c>
      <c r="O131" s="192"/>
      <c r="P131" s="192"/>
      <c r="Q131" s="192"/>
      <c r="R131" s="23"/>
      <c r="T131" s="133"/>
      <c r="U131" s="29" t="s">
        <v>43</v>
      </c>
      <c r="W131" s="134">
        <f>$V$131*$K$131</f>
        <v>0</v>
      </c>
      <c r="X131" s="134">
        <v>0.058</v>
      </c>
      <c r="Y131" s="134">
        <f>$X$131*$K$131</f>
        <v>19.952</v>
      </c>
      <c r="Z131" s="134">
        <v>0</v>
      </c>
      <c r="AA131" s="135">
        <f>$Z$131*$K$131</f>
        <v>0</v>
      </c>
      <c r="AR131" s="6" t="s">
        <v>164</v>
      </c>
      <c r="AT131" s="6" t="s">
        <v>160</v>
      </c>
      <c r="AU131" s="6" t="s">
        <v>102</v>
      </c>
      <c r="AY131" s="6" t="s">
        <v>145</v>
      </c>
      <c r="BE131" s="85">
        <f>IF($U$131="základní",$N$131,0)</f>
        <v>0</v>
      </c>
      <c r="BF131" s="85">
        <f>IF($U$131="snížená",$N$131,0)</f>
        <v>0</v>
      </c>
      <c r="BG131" s="85">
        <f>IF($U$131="zákl. přenesená",$N$131,0)</f>
        <v>0</v>
      </c>
      <c r="BH131" s="85">
        <f>IF($U$131="sníž. přenesená",$N$131,0)</f>
        <v>0</v>
      </c>
      <c r="BI131" s="85">
        <f>IF($U$131="nulová",$N$131,0)</f>
        <v>0</v>
      </c>
      <c r="BJ131" s="6" t="s">
        <v>21</v>
      </c>
      <c r="BK131" s="85">
        <f>ROUND($L$131*$K$131,2)</f>
        <v>0</v>
      </c>
      <c r="BL131" s="6" t="s">
        <v>150</v>
      </c>
      <c r="BM131" s="6" t="s">
        <v>165</v>
      </c>
    </row>
    <row r="132" spans="2:65" s="6" customFormat="1" ht="27" customHeight="1">
      <c r="B132" s="22"/>
      <c r="C132" s="129" t="s">
        <v>166</v>
      </c>
      <c r="D132" s="129" t="s">
        <v>146</v>
      </c>
      <c r="E132" s="130" t="s">
        <v>167</v>
      </c>
      <c r="F132" s="191" t="s">
        <v>168</v>
      </c>
      <c r="G132" s="192"/>
      <c r="H132" s="192"/>
      <c r="I132" s="192"/>
      <c r="J132" s="131" t="s">
        <v>149</v>
      </c>
      <c r="K132" s="132">
        <v>20</v>
      </c>
      <c r="L132" s="193">
        <v>0</v>
      </c>
      <c r="M132" s="192"/>
      <c r="N132" s="194">
        <f>ROUND($L$132*$K$132,2)</f>
        <v>0</v>
      </c>
      <c r="O132" s="192"/>
      <c r="P132" s="192"/>
      <c r="Q132" s="192"/>
      <c r="R132" s="23"/>
      <c r="T132" s="133"/>
      <c r="U132" s="29" t="s">
        <v>43</v>
      </c>
      <c r="W132" s="134">
        <f>$V$132*$K$132</f>
        <v>0</v>
      </c>
      <c r="X132" s="134">
        <v>0.14067</v>
      </c>
      <c r="Y132" s="134">
        <f>$X$132*$K$132</f>
        <v>2.8133999999999997</v>
      </c>
      <c r="Z132" s="134">
        <v>0</v>
      </c>
      <c r="AA132" s="135">
        <f>$Z$132*$K$132</f>
        <v>0</v>
      </c>
      <c r="AR132" s="6" t="s">
        <v>150</v>
      </c>
      <c r="AT132" s="6" t="s">
        <v>146</v>
      </c>
      <c r="AU132" s="6" t="s">
        <v>102</v>
      </c>
      <c r="AY132" s="6" t="s">
        <v>145</v>
      </c>
      <c r="BE132" s="85">
        <f>IF($U$132="základní",$N$132,0)</f>
        <v>0</v>
      </c>
      <c r="BF132" s="85">
        <f>IF($U$132="snížená",$N$132,0)</f>
        <v>0</v>
      </c>
      <c r="BG132" s="85">
        <f>IF($U$132="zákl. přenesená",$N$132,0)</f>
        <v>0</v>
      </c>
      <c r="BH132" s="85">
        <f>IF($U$132="sníž. přenesená",$N$132,0)</f>
        <v>0</v>
      </c>
      <c r="BI132" s="85">
        <f>IF($U$132="nulová",$N$132,0)</f>
        <v>0</v>
      </c>
      <c r="BJ132" s="6" t="s">
        <v>21</v>
      </c>
      <c r="BK132" s="85">
        <f>ROUND($L$132*$K$132,2)</f>
        <v>0</v>
      </c>
      <c r="BL132" s="6" t="s">
        <v>150</v>
      </c>
      <c r="BM132" s="6" t="s">
        <v>169</v>
      </c>
    </row>
    <row r="133" spans="2:65" s="6" customFormat="1" ht="15.75" customHeight="1">
      <c r="B133" s="22"/>
      <c r="C133" s="136" t="s">
        <v>170</v>
      </c>
      <c r="D133" s="136" t="s">
        <v>160</v>
      </c>
      <c r="E133" s="137" t="s">
        <v>171</v>
      </c>
      <c r="F133" s="195" t="s">
        <v>172</v>
      </c>
      <c r="G133" s="196"/>
      <c r="H133" s="196"/>
      <c r="I133" s="196"/>
      <c r="J133" s="138" t="s">
        <v>149</v>
      </c>
      <c r="K133" s="139">
        <v>20</v>
      </c>
      <c r="L133" s="197">
        <v>0</v>
      </c>
      <c r="M133" s="196"/>
      <c r="N133" s="198">
        <f>ROUND($L$133*$K$133,2)</f>
        <v>0</v>
      </c>
      <c r="O133" s="192"/>
      <c r="P133" s="192"/>
      <c r="Q133" s="192"/>
      <c r="R133" s="23"/>
      <c r="T133" s="133"/>
      <c r="U133" s="29" t="s">
        <v>43</v>
      </c>
      <c r="W133" s="134">
        <f>$V$133*$K$133</f>
        <v>0</v>
      </c>
      <c r="X133" s="134">
        <v>0.125</v>
      </c>
      <c r="Y133" s="134">
        <f>$X$133*$K$133</f>
        <v>2.5</v>
      </c>
      <c r="Z133" s="134">
        <v>0</v>
      </c>
      <c r="AA133" s="135">
        <f>$Z$133*$K$133</f>
        <v>0</v>
      </c>
      <c r="AR133" s="6" t="s">
        <v>164</v>
      </c>
      <c r="AT133" s="6" t="s">
        <v>160</v>
      </c>
      <c r="AU133" s="6" t="s">
        <v>102</v>
      </c>
      <c r="AY133" s="6" t="s">
        <v>145</v>
      </c>
      <c r="BE133" s="85">
        <f>IF($U$133="základní",$N$133,0)</f>
        <v>0</v>
      </c>
      <c r="BF133" s="85">
        <f>IF($U$133="snížená",$N$133,0)</f>
        <v>0</v>
      </c>
      <c r="BG133" s="85">
        <f>IF($U$133="zákl. přenesená",$N$133,0)</f>
        <v>0</v>
      </c>
      <c r="BH133" s="85">
        <f>IF($U$133="sníž. přenesená",$N$133,0)</f>
        <v>0</v>
      </c>
      <c r="BI133" s="85">
        <f>IF($U$133="nulová",$N$133,0)</f>
        <v>0</v>
      </c>
      <c r="BJ133" s="6" t="s">
        <v>21</v>
      </c>
      <c r="BK133" s="85">
        <f>ROUND($L$133*$K$133,2)</f>
        <v>0</v>
      </c>
      <c r="BL133" s="6" t="s">
        <v>150</v>
      </c>
      <c r="BM133" s="6" t="s">
        <v>173</v>
      </c>
    </row>
    <row r="134" spans="2:65" s="6" customFormat="1" ht="15.75" customHeight="1">
      <c r="B134" s="22"/>
      <c r="C134" s="129" t="s">
        <v>174</v>
      </c>
      <c r="D134" s="129" t="s">
        <v>146</v>
      </c>
      <c r="E134" s="130" t="s">
        <v>175</v>
      </c>
      <c r="F134" s="191" t="s">
        <v>176</v>
      </c>
      <c r="G134" s="192"/>
      <c r="H134" s="192"/>
      <c r="I134" s="192"/>
      <c r="J134" s="131" t="s">
        <v>177</v>
      </c>
      <c r="K134" s="132">
        <v>147</v>
      </c>
      <c r="L134" s="193">
        <v>0</v>
      </c>
      <c r="M134" s="192"/>
      <c r="N134" s="194">
        <f>ROUND($L$134*$K$134,2)</f>
        <v>0</v>
      </c>
      <c r="O134" s="192"/>
      <c r="P134" s="192"/>
      <c r="Q134" s="192"/>
      <c r="R134" s="23"/>
      <c r="T134" s="133"/>
      <c r="U134" s="29" t="s">
        <v>43</v>
      </c>
      <c r="W134" s="134">
        <f>$V$134*$K$134</f>
        <v>0</v>
      </c>
      <c r="X134" s="134">
        <v>0</v>
      </c>
      <c r="Y134" s="134">
        <f>$X$134*$K$134</f>
        <v>0</v>
      </c>
      <c r="Z134" s="134">
        <v>0</v>
      </c>
      <c r="AA134" s="135">
        <f>$Z$134*$K$134</f>
        <v>0</v>
      </c>
      <c r="AR134" s="6" t="s">
        <v>150</v>
      </c>
      <c r="AT134" s="6" t="s">
        <v>146</v>
      </c>
      <c r="AU134" s="6" t="s">
        <v>102</v>
      </c>
      <c r="AY134" s="6" t="s">
        <v>145</v>
      </c>
      <c r="BE134" s="85">
        <f>IF($U$134="základní",$N$134,0)</f>
        <v>0</v>
      </c>
      <c r="BF134" s="85">
        <f>IF($U$134="snížená",$N$134,0)</f>
        <v>0</v>
      </c>
      <c r="BG134" s="85">
        <f>IF($U$134="zákl. přenesená",$N$134,0)</f>
        <v>0</v>
      </c>
      <c r="BH134" s="85">
        <f>IF($U$134="sníž. přenesená",$N$134,0)</f>
        <v>0</v>
      </c>
      <c r="BI134" s="85">
        <f>IF($U$134="nulová",$N$134,0)</f>
        <v>0</v>
      </c>
      <c r="BJ134" s="6" t="s">
        <v>21</v>
      </c>
      <c r="BK134" s="85">
        <f>ROUND($L$134*$K$134,2)</f>
        <v>0</v>
      </c>
      <c r="BL134" s="6" t="s">
        <v>150</v>
      </c>
      <c r="BM134" s="6" t="s">
        <v>178</v>
      </c>
    </row>
    <row r="135" spans="2:63" s="119" customFormat="1" ht="23.25" customHeight="1">
      <c r="B135" s="120"/>
      <c r="D135" s="128" t="s">
        <v>115</v>
      </c>
      <c r="E135" s="128"/>
      <c r="F135" s="128"/>
      <c r="G135" s="128"/>
      <c r="H135" s="128"/>
      <c r="I135" s="128"/>
      <c r="J135" s="128"/>
      <c r="K135" s="128"/>
      <c r="L135" s="128"/>
      <c r="M135" s="128"/>
      <c r="N135" s="202">
        <f>$BK$135</f>
        <v>0</v>
      </c>
      <c r="O135" s="201"/>
      <c r="P135" s="201"/>
      <c r="Q135" s="201"/>
      <c r="R135" s="123"/>
      <c r="T135" s="124"/>
      <c r="W135" s="125">
        <f>SUM($W$136:$W$138)</f>
        <v>0</v>
      </c>
      <c r="Y135" s="125">
        <f>SUM($Y$136:$Y$138)</f>
        <v>0</v>
      </c>
      <c r="AA135" s="126">
        <f>SUM($AA$136:$AA$138)</f>
        <v>0</v>
      </c>
      <c r="AR135" s="122" t="s">
        <v>21</v>
      </c>
      <c r="AT135" s="122" t="s">
        <v>77</v>
      </c>
      <c r="AU135" s="122" t="s">
        <v>102</v>
      </c>
      <c r="AY135" s="122" t="s">
        <v>145</v>
      </c>
      <c r="BK135" s="127">
        <f>SUM($BK$136:$BK$138)</f>
        <v>0</v>
      </c>
    </row>
    <row r="136" spans="2:65" s="6" customFormat="1" ht="15.75" customHeight="1">
      <c r="B136" s="22"/>
      <c r="C136" s="129" t="s">
        <v>164</v>
      </c>
      <c r="D136" s="129" t="s">
        <v>146</v>
      </c>
      <c r="E136" s="130" t="s">
        <v>179</v>
      </c>
      <c r="F136" s="191" t="s">
        <v>180</v>
      </c>
      <c r="G136" s="192"/>
      <c r="H136" s="192"/>
      <c r="I136" s="192"/>
      <c r="J136" s="131" t="s">
        <v>181</v>
      </c>
      <c r="K136" s="132">
        <v>70.76</v>
      </c>
      <c r="L136" s="193">
        <v>0</v>
      </c>
      <c r="M136" s="192"/>
      <c r="N136" s="194">
        <f>ROUND($L$136*$K$136,2)</f>
        <v>0</v>
      </c>
      <c r="O136" s="192"/>
      <c r="P136" s="192"/>
      <c r="Q136" s="192"/>
      <c r="R136" s="23"/>
      <c r="T136" s="133"/>
      <c r="U136" s="29" t="s">
        <v>43</v>
      </c>
      <c r="W136" s="134">
        <f>$V$136*$K$136</f>
        <v>0</v>
      </c>
      <c r="X136" s="134">
        <v>0</v>
      </c>
      <c r="Y136" s="134">
        <f>$X$136*$K$136</f>
        <v>0</v>
      </c>
      <c r="Z136" s="134">
        <v>0</v>
      </c>
      <c r="AA136" s="135">
        <f>$Z$136*$K$136</f>
        <v>0</v>
      </c>
      <c r="AR136" s="6" t="s">
        <v>150</v>
      </c>
      <c r="AT136" s="6" t="s">
        <v>146</v>
      </c>
      <c r="AU136" s="6" t="s">
        <v>156</v>
      </c>
      <c r="AY136" s="6" t="s">
        <v>145</v>
      </c>
      <c r="BE136" s="85">
        <f>IF($U$136="základní",$N$136,0)</f>
        <v>0</v>
      </c>
      <c r="BF136" s="85">
        <f>IF($U$136="snížená",$N$136,0)</f>
        <v>0</v>
      </c>
      <c r="BG136" s="85">
        <f>IF($U$136="zákl. přenesená",$N$136,0)</f>
        <v>0</v>
      </c>
      <c r="BH136" s="85">
        <f>IF($U$136="sníž. přenesená",$N$136,0)</f>
        <v>0</v>
      </c>
      <c r="BI136" s="85">
        <f>IF($U$136="nulová",$N$136,0)</f>
        <v>0</v>
      </c>
      <c r="BJ136" s="6" t="s">
        <v>21</v>
      </c>
      <c r="BK136" s="85">
        <f>ROUND($L$136*$K$136,2)</f>
        <v>0</v>
      </c>
      <c r="BL136" s="6" t="s">
        <v>150</v>
      </c>
      <c r="BM136" s="6" t="s">
        <v>182</v>
      </c>
    </row>
    <row r="137" spans="2:65" s="6" customFormat="1" ht="27" customHeight="1">
      <c r="B137" s="22"/>
      <c r="C137" s="129" t="s">
        <v>183</v>
      </c>
      <c r="D137" s="129" t="s">
        <v>146</v>
      </c>
      <c r="E137" s="130" t="s">
        <v>184</v>
      </c>
      <c r="F137" s="191" t="s">
        <v>185</v>
      </c>
      <c r="G137" s="192"/>
      <c r="H137" s="192"/>
      <c r="I137" s="192"/>
      <c r="J137" s="131" t="s">
        <v>181</v>
      </c>
      <c r="K137" s="132">
        <v>70.76</v>
      </c>
      <c r="L137" s="193">
        <v>0</v>
      </c>
      <c r="M137" s="192"/>
      <c r="N137" s="194">
        <f>ROUND($L$137*$K$137,2)</f>
        <v>0</v>
      </c>
      <c r="O137" s="192"/>
      <c r="P137" s="192"/>
      <c r="Q137" s="192"/>
      <c r="R137" s="23"/>
      <c r="T137" s="133"/>
      <c r="U137" s="29" t="s">
        <v>43</v>
      </c>
      <c r="W137" s="134">
        <f>$V$137*$K$137</f>
        <v>0</v>
      </c>
      <c r="X137" s="134">
        <v>0</v>
      </c>
      <c r="Y137" s="134">
        <f>$X$137*$K$137</f>
        <v>0</v>
      </c>
      <c r="Z137" s="134">
        <v>0</v>
      </c>
      <c r="AA137" s="135">
        <f>$Z$137*$K$137</f>
        <v>0</v>
      </c>
      <c r="AR137" s="6" t="s">
        <v>150</v>
      </c>
      <c r="AT137" s="6" t="s">
        <v>146</v>
      </c>
      <c r="AU137" s="6" t="s">
        <v>156</v>
      </c>
      <c r="AY137" s="6" t="s">
        <v>145</v>
      </c>
      <c r="BE137" s="85">
        <f>IF($U$137="základní",$N$137,0)</f>
        <v>0</v>
      </c>
      <c r="BF137" s="85">
        <f>IF($U$137="snížená",$N$137,0)</f>
        <v>0</v>
      </c>
      <c r="BG137" s="85">
        <f>IF($U$137="zákl. přenesená",$N$137,0)</f>
        <v>0</v>
      </c>
      <c r="BH137" s="85">
        <f>IF($U$137="sníž. přenesená",$N$137,0)</f>
        <v>0</v>
      </c>
      <c r="BI137" s="85">
        <f>IF($U$137="nulová",$N$137,0)</f>
        <v>0</v>
      </c>
      <c r="BJ137" s="6" t="s">
        <v>21</v>
      </c>
      <c r="BK137" s="85">
        <f>ROUND($L$137*$K$137,2)</f>
        <v>0</v>
      </c>
      <c r="BL137" s="6" t="s">
        <v>150</v>
      </c>
      <c r="BM137" s="6" t="s">
        <v>186</v>
      </c>
    </row>
    <row r="138" spans="2:65" s="6" customFormat="1" ht="27" customHeight="1">
      <c r="B138" s="22"/>
      <c r="C138" s="129" t="s">
        <v>26</v>
      </c>
      <c r="D138" s="129" t="s">
        <v>146</v>
      </c>
      <c r="E138" s="130" t="s">
        <v>187</v>
      </c>
      <c r="F138" s="191" t="s">
        <v>188</v>
      </c>
      <c r="G138" s="192"/>
      <c r="H138" s="192"/>
      <c r="I138" s="192"/>
      <c r="J138" s="131" t="s">
        <v>181</v>
      </c>
      <c r="K138" s="132">
        <v>70.76</v>
      </c>
      <c r="L138" s="193">
        <v>0</v>
      </c>
      <c r="M138" s="192"/>
      <c r="N138" s="194">
        <f>ROUND($L$138*$K$138,2)</f>
        <v>0</v>
      </c>
      <c r="O138" s="192"/>
      <c r="P138" s="192"/>
      <c r="Q138" s="192"/>
      <c r="R138" s="23"/>
      <c r="T138" s="133"/>
      <c r="U138" s="29" t="s">
        <v>43</v>
      </c>
      <c r="W138" s="134">
        <f>$V$138*$K$138</f>
        <v>0</v>
      </c>
      <c r="X138" s="134">
        <v>0</v>
      </c>
      <c r="Y138" s="134">
        <f>$X$138*$K$138</f>
        <v>0</v>
      </c>
      <c r="Z138" s="134">
        <v>0</v>
      </c>
      <c r="AA138" s="135">
        <f>$Z$138*$K$138</f>
        <v>0</v>
      </c>
      <c r="AR138" s="6" t="s">
        <v>150</v>
      </c>
      <c r="AT138" s="6" t="s">
        <v>146</v>
      </c>
      <c r="AU138" s="6" t="s">
        <v>156</v>
      </c>
      <c r="AY138" s="6" t="s">
        <v>145</v>
      </c>
      <c r="BE138" s="85">
        <f>IF($U$138="základní",$N$138,0)</f>
        <v>0</v>
      </c>
      <c r="BF138" s="85">
        <f>IF($U$138="snížená",$N$138,0)</f>
        <v>0</v>
      </c>
      <c r="BG138" s="85">
        <f>IF($U$138="zákl. přenesená",$N$138,0)</f>
        <v>0</v>
      </c>
      <c r="BH138" s="85">
        <f>IF($U$138="sníž. přenesená",$N$138,0)</f>
        <v>0</v>
      </c>
      <c r="BI138" s="85">
        <f>IF($U$138="nulová",$N$138,0)</f>
        <v>0</v>
      </c>
      <c r="BJ138" s="6" t="s">
        <v>21</v>
      </c>
      <c r="BK138" s="85">
        <f>ROUND($L$138*$K$138,2)</f>
        <v>0</v>
      </c>
      <c r="BL138" s="6" t="s">
        <v>150</v>
      </c>
      <c r="BM138" s="6" t="s">
        <v>189</v>
      </c>
    </row>
    <row r="139" spans="2:63" s="119" customFormat="1" ht="30.75" customHeight="1">
      <c r="B139" s="120"/>
      <c r="D139" s="128" t="s">
        <v>116</v>
      </c>
      <c r="E139" s="128"/>
      <c r="F139" s="128"/>
      <c r="G139" s="128"/>
      <c r="H139" s="128"/>
      <c r="I139" s="128"/>
      <c r="J139" s="128"/>
      <c r="K139" s="128"/>
      <c r="L139" s="128"/>
      <c r="M139" s="128"/>
      <c r="N139" s="202">
        <f>$BK$139</f>
        <v>0</v>
      </c>
      <c r="O139" s="201"/>
      <c r="P139" s="201"/>
      <c r="Q139" s="201"/>
      <c r="R139" s="123"/>
      <c r="T139" s="124"/>
      <c r="W139" s="125">
        <f>SUM($W$140:$W$141)</f>
        <v>0</v>
      </c>
      <c r="Y139" s="125">
        <f>SUM($Y$140:$Y$141)</f>
        <v>0</v>
      </c>
      <c r="AA139" s="126">
        <f>SUM($AA$140:$AA$141)</f>
        <v>0</v>
      </c>
      <c r="AR139" s="122" t="s">
        <v>21</v>
      </c>
      <c r="AT139" s="122" t="s">
        <v>77</v>
      </c>
      <c r="AU139" s="122" t="s">
        <v>21</v>
      </c>
      <c r="AY139" s="122" t="s">
        <v>145</v>
      </c>
      <c r="BK139" s="127">
        <f>SUM($BK$140:$BK$141)</f>
        <v>0</v>
      </c>
    </row>
    <row r="140" spans="2:65" s="6" customFormat="1" ht="27" customHeight="1">
      <c r="B140" s="22"/>
      <c r="C140" s="129" t="s">
        <v>190</v>
      </c>
      <c r="D140" s="129" t="s">
        <v>146</v>
      </c>
      <c r="E140" s="130" t="s">
        <v>191</v>
      </c>
      <c r="F140" s="191" t="s">
        <v>192</v>
      </c>
      <c r="G140" s="192"/>
      <c r="H140" s="192"/>
      <c r="I140" s="192"/>
      <c r="J140" s="131" t="s">
        <v>181</v>
      </c>
      <c r="K140" s="132">
        <v>35.38</v>
      </c>
      <c r="L140" s="193">
        <v>0</v>
      </c>
      <c r="M140" s="192"/>
      <c r="N140" s="194">
        <f>ROUND($L$140*$K$140,2)</f>
        <v>0</v>
      </c>
      <c r="O140" s="192"/>
      <c r="P140" s="192"/>
      <c r="Q140" s="192"/>
      <c r="R140" s="23"/>
      <c r="T140" s="133"/>
      <c r="U140" s="29" t="s">
        <v>43</v>
      </c>
      <c r="W140" s="134">
        <f>$V$140*$K$140</f>
        <v>0</v>
      </c>
      <c r="X140" s="134">
        <v>0</v>
      </c>
      <c r="Y140" s="134">
        <f>$X$140*$K$140</f>
        <v>0</v>
      </c>
      <c r="Z140" s="134">
        <v>0</v>
      </c>
      <c r="AA140" s="135">
        <f>$Z$140*$K$140</f>
        <v>0</v>
      </c>
      <c r="AR140" s="6" t="s">
        <v>150</v>
      </c>
      <c r="AT140" s="6" t="s">
        <v>146</v>
      </c>
      <c r="AU140" s="6" t="s">
        <v>102</v>
      </c>
      <c r="AY140" s="6" t="s">
        <v>145</v>
      </c>
      <c r="BE140" s="85">
        <f>IF($U$140="základní",$N$140,0)</f>
        <v>0</v>
      </c>
      <c r="BF140" s="85">
        <f>IF($U$140="snížená",$N$140,0)</f>
        <v>0</v>
      </c>
      <c r="BG140" s="85">
        <f>IF($U$140="zákl. přenesená",$N$140,0)</f>
        <v>0</v>
      </c>
      <c r="BH140" s="85">
        <f>IF($U$140="sníž. přenesená",$N$140,0)</f>
        <v>0</v>
      </c>
      <c r="BI140" s="85">
        <f>IF($U$140="nulová",$N$140,0)</f>
        <v>0</v>
      </c>
      <c r="BJ140" s="6" t="s">
        <v>21</v>
      </c>
      <c r="BK140" s="85">
        <f>ROUND($L$140*$K$140,2)</f>
        <v>0</v>
      </c>
      <c r="BL140" s="6" t="s">
        <v>150</v>
      </c>
      <c r="BM140" s="6" t="s">
        <v>193</v>
      </c>
    </row>
    <row r="141" spans="2:65" s="6" customFormat="1" ht="27" customHeight="1">
      <c r="B141" s="22"/>
      <c r="C141" s="129" t="s">
        <v>194</v>
      </c>
      <c r="D141" s="129" t="s">
        <v>146</v>
      </c>
      <c r="E141" s="130" t="s">
        <v>195</v>
      </c>
      <c r="F141" s="191" t="s">
        <v>196</v>
      </c>
      <c r="G141" s="192"/>
      <c r="H141" s="192"/>
      <c r="I141" s="192"/>
      <c r="J141" s="131" t="s">
        <v>181</v>
      </c>
      <c r="K141" s="132">
        <v>35.38</v>
      </c>
      <c r="L141" s="193">
        <v>0</v>
      </c>
      <c r="M141" s="192"/>
      <c r="N141" s="194">
        <f>ROUND($L$141*$K$141,2)</f>
        <v>0</v>
      </c>
      <c r="O141" s="192"/>
      <c r="P141" s="192"/>
      <c r="Q141" s="192"/>
      <c r="R141" s="23"/>
      <c r="T141" s="133"/>
      <c r="U141" s="29" t="s">
        <v>43</v>
      </c>
      <c r="W141" s="134">
        <f>$V$141*$K$141</f>
        <v>0</v>
      </c>
      <c r="X141" s="134">
        <v>0</v>
      </c>
      <c r="Y141" s="134">
        <f>$X$141*$K$141</f>
        <v>0</v>
      </c>
      <c r="Z141" s="134">
        <v>0</v>
      </c>
      <c r="AA141" s="135">
        <f>$Z$141*$K$141</f>
        <v>0</v>
      </c>
      <c r="AR141" s="6" t="s">
        <v>150</v>
      </c>
      <c r="AT141" s="6" t="s">
        <v>146</v>
      </c>
      <c r="AU141" s="6" t="s">
        <v>102</v>
      </c>
      <c r="AY141" s="6" t="s">
        <v>145</v>
      </c>
      <c r="BE141" s="85">
        <f>IF($U$141="základní",$N$141,0)</f>
        <v>0</v>
      </c>
      <c r="BF141" s="85">
        <f>IF($U$141="snížená",$N$141,0)</f>
        <v>0</v>
      </c>
      <c r="BG141" s="85">
        <f>IF($U$141="zákl. přenesená",$N$141,0)</f>
        <v>0</v>
      </c>
      <c r="BH141" s="85">
        <f>IF($U$141="sníž. přenesená",$N$141,0)</f>
        <v>0</v>
      </c>
      <c r="BI141" s="85">
        <f>IF($U$141="nulová",$N$141,0)</f>
        <v>0</v>
      </c>
      <c r="BJ141" s="6" t="s">
        <v>21</v>
      </c>
      <c r="BK141" s="85">
        <f>ROUND($L$141*$K$141,2)</f>
        <v>0</v>
      </c>
      <c r="BL141" s="6" t="s">
        <v>150</v>
      </c>
      <c r="BM141" s="6" t="s">
        <v>197</v>
      </c>
    </row>
    <row r="142" spans="2:63" s="119" customFormat="1" ht="30.75" customHeight="1">
      <c r="B142" s="120"/>
      <c r="D142" s="128" t="s">
        <v>117</v>
      </c>
      <c r="E142" s="128"/>
      <c r="F142" s="128"/>
      <c r="G142" s="128"/>
      <c r="H142" s="128"/>
      <c r="I142" s="128"/>
      <c r="J142" s="128"/>
      <c r="K142" s="128"/>
      <c r="L142" s="128"/>
      <c r="M142" s="128"/>
      <c r="N142" s="202">
        <f>$BK$142</f>
        <v>0</v>
      </c>
      <c r="O142" s="201"/>
      <c r="P142" s="201"/>
      <c r="Q142" s="201"/>
      <c r="R142" s="123"/>
      <c r="T142" s="124"/>
      <c r="W142" s="125">
        <f>SUM($W$143:$W$144)</f>
        <v>0</v>
      </c>
      <c r="Y142" s="125">
        <f>SUM($Y$143:$Y$144)</f>
        <v>0</v>
      </c>
      <c r="AA142" s="126">
        <f>SUM($AA$143:$AA$144)</f>
        <v>0</v>
      </c>
      <c r="AR142" s="122" t="s">
        <v>21</v>
      </c>
      <c r="AT142" s="122" t="s">
        <v>77</v>
      </c>
      <c r="AU142" s="122" t="s">
        <v>21</v>
      </c>
      <c r="AY142" s="122" t="s">
        <v>145</v>
      </c>
      <c r="BK142" s="127">
        <f>SUM($BK$143:$BK$144)</f>
        <v>0</v>
      </c>
    </row>
    <row r="143" spans="2:65" s="6" customFormat="1" ht="27" customHeight="1">
      <c r="B143" s="22"/>
      <c r="C143" s="129" t="s">
        <v>198</v>
      </c>
      <c r="D143" s="129" t="s">
        <v>146</v>
      </c>
      <c r="E143" s="130" t="s">
        <v>199</v>
      </c>
      <c r="F143" s="191" t="s">
        <v>200</v>
      </c>
      <c r="G143" s="192"/>
      <c r="H143" s="192"/>
      <c r="I143" s="192"/>
      <c r="J143" s="131" t="s">
        <v>181</v>
      </c>
      <c r="K143" s="132">
        <v>78.723</v>
      </c>
      <c r="L143" s="193">
        <v>0</v>
      </c>
      <c r="M143" s="192"/>
      <c r="N143" s="194">
        <f>ROUND($L$143*$K$143,2)</f>
        <v>0</v>
      </c>
      <c r="O143" s="192"/>
      <c r="P143" s="192"/>
      <c r="Q143" s="192"/>
      <c r="R143" s="23"/>
      <c r="T143" s="133"/>
      <c r="U143" s="29" t="s">
        <v>43</v>
      </c>
      <c r="W143" s="134">
        <f>$V$143*$K$143</f>
        <v>0</v>
      </c>
      <c r="X143" s="134">
        <v>0</v>
      </c>
      <c r="Y143" s="134">
        <f>$X$143*$K$143</f>
        <v>0</v>
      </c>
      <c r="Z143" s="134">
        <v>0</v>
      </c>
      <c r="AA143" s="135">
        <f>$Z$143*$K$143</f>
        <v>0</v>
      </c>
      <c r="AR143" s="6" t="s">
        <v>150</v>
      </c>
      <c r="AT143" s="6" t="s">
        <v>146</v>
      </c>
      <c r="AU143" s="6" t="s">
        <v>102</v>
      </c>
      <c r="AY143" s="6" t="s">
        <v>145</v>
      </c>
      <c r="BE143" s="85">
        <f>IF($U$143="základní",$N$143,0)</f>
        <v>0</v>
      </c>
      <c r="BF143" s="85">
        <f>IF($U$143="snížená",$N$143,0)</f>
        <v>0</v>
      </c>
      <c r="BG143" s="85">
        <f>IF($U$143="zákl. přenesená",$N$143,0)</f>
        <v>0</v>
      </c>
      <c r="BH143" s="85">
        <f>IF($U$143="sníž. přenesená",$N$143,0)</f>
        <v>0</v>
      </c>
      <c r="BI143" s="85">
        <f>IF($U$143="nulová",$N$143,0)</f>
        <v>0</v>
      </c>
      <c r="BJ143" s="6" t="s">
        <v>21</v>
      </c>
      <c r="BK143" s="85">
        <f>ROUND($L$143*$K$143,2)</f>
        <v>0</v>
      </c>
      <c r="BL143" s="6" t="s">
        <v>150</v>
      </c>
      <c r="BM143" s="6" t="s">
        <v>201</v>
      </c>
    </row>
    <row r="144" spans="2:65" s="6" customFormat="1" ht="39" customHeight="1">
      <c r="B144" s="22"/>
      <c r="C144" s="129" t="s">
        <v>202</v>
      </c>
      <c r="D144" s="129" t="s">
        <v>146</v>
      </c>
      <c r="E144" s="130" t="s">
        <v>203</v>
      </c>
      <c r="F144" s="191" t="s">
        <v>204</v>
      </c>
      <c r="G144" s="192"/>
      <c r="H144" s="192"/>
      <c r="I144" s="192"/>
      <c r="J144" s="131" t="s">
        <v>181</v>
      </c>
      <c r="K144" s="132">
        <v>78.723</v>
      </c>
      <c r="L144" s="193">
        <v>0</v>
      </c>
      <c r="M144" s="192"/>
      <c r="N144" s="194">
        <f>ROUND($L$144*$K$144,2)</f>
        <v>0</v>
      </c>
      <c r="O144" s="192"/>
      <c r="P144" s="192"/>
      <c r="Q144" s="192"/>
      <c r="R144" s="23"/>
      <c r="T144" s="133"/>
      <c r="U144" s="29" t="s">
        <v>43</v>
      </c>
      <c r="W144" s="134">
        <f>$V$144*$K$144</f>
        <v>0</v>
      </c>
      <c r="X144" s="134">
        <v>0</v>
      </c>
      <c r="Y144" s="134">
        <f>$X$144*$K$144</f>
        <v>0</v>
      </c>
      <c r="Z144" s="134">
        <v>0</v>
      </c>
      <c r="AA144" s="135">
        <f>$Z$144*$K$144</f>
        <v>0</v>
      </c>
      <c r="AR144" s="6" t="s">
        <v>150</v>
      </c>
      <c r="AT144" s="6" t="s">
        <v>146</v>
      </c>
      <c r="AU144" s="6" t="s">
        <v>102</v>
      </c>
      <c r="AY144" s="6" t="s">
        <v>145</v>
      </c>
      <c r="BE144" s="85">
        <f>IF($U$144="základní",$N$144,0)</f>
        <v>0</v>
      </c>
      <c r="BF144" s="85">
        <f>IF($U$144="snížená",$N$144,0)</f>
        <v>0</v>
      </c>
      <c r="BG144" s="85">
        <f>IF($U$144="zákl. přenesená",$N$144,0)</f>
        <v>0</v>
      </c>
      <c r="BH144" s="85">
        <f>IF($U$144="sníž. přenesená",$N$144,0)</f>
        <v>0</v>
      </c>
      <c r="BI144" s="85">
        <f>IF($U$144="nulová",$N$144,0)</f>
        <v>0</v>
      </c>
      <c r="BJ144" s="6" t="s">
        <v>21</v>
      </c>
      <c r="BK144" s="85">
        <f>ROUND($L$144*$K$144,2)</f>
        <v>0</v>
      </c>
      <c r="BL144" s="6" t="s">
        <v>150</v>
      </c>
      <c r="BM144" s="6" t="s">
        <v>205</v>
      </c>
    </row>
    <row r="145" spans="2:63" s="119" customFormat="1" ht="37.5" customHeight="1">
      <c r="B145" s="120"/>
      <c r="D145" s="121" t="s">
        <v>118</v>
      </c>
      <c r="E145" s="121"/>
      <c r="F145" s="121"/>
      <c r="G145" s="121"/>
      <c r="H145" s="121"/>
      <c r="I145" s="121"/>
      <c r="J145" s="121"/>
      <c r="K145" s="121"/>
      <c r="L145" s="121"/>
      <c r="M145" s="121"/>
      <c r="N145" s="200">
        <f>$BK$145</f>
        <v>0</v>
      </c>
      <c r="O145" s="201"/>
      <c r="P145" s="201"/>
      <c r="Q145" s="201"/>
      <c r="R145" s="123"/>
      <c r="T145" s="124"/>
      <c r="W145" s="125">
        <f>$W$146+$W$149</f>
        <v>0</v>
      </c>
      <c r="Y145" s="125">
        <f>$Y$146+$Y$149</f>
        <v>0</v>
      </c>
      <c r="AA145" s="126">
        <f>$AA$146+$AA$149</f>
        <v>0</v>
      </c>
      <c r="AR145" s="122" t="s">
        <v>166</v>
      </c>
      <c r="AT145" s="122" t="s">
        <v>77</v>
      </c>
      <c r="AU145" s="122" t="s">
        <v>78</v>
      </c>
      <c r="AY145" s="122" t="s">
        <v>145</v>
      </c>
      <c r="BK145" s="127">
        <f>$BK$146+$BK$149</f>
        <v>0</v>
      </c>
    </row>
    <row r="146" spans="2:63" s="119" customFormat="1" ht="21" customHeight="1">
      <c r="B146" s="120"/>
      <c r="D146" s="128" t="s">
        <v>119</v>
      </c>
      <c r="E146" s="128"/>
      <c r="F146" s="128"/>
      <c r="G146" s="128"/>
      <c r="H146" s="128"/>
      <c r="I146" s="128"/>
      <c r="J146" s="128"/>
      <c r="K146" s="128"/>
      <c r="L146" s="128"/>
      <c r="M146" s="128"/>
      <c r="N146" s="202">
        <f>$BK$146</f>
        <v>0</v>
      </c>
      <c r="O146" s="201"/>
      <c r="P146" s="201"/>
      <c r="Q146" s="201"/>
      <c r="R146" s="123"/>
      <c r="T146" s="124"/>
      <c r="W146" s="125">
        <f>SUM($W$147:$W$148)</f>
        <v>0</v>
      </c>
      <c r="Y146" s="125">
        <f>SUM($Y$147:$Y$148)</f>
        <v>0</v>
      </c>
      <c r="AA146" s="126">
        <f>SUM($AA$147:$AA$148)</f>
        <v>0</v>
      </c>
      <c r="AR146" s="122" t="s">
        <v>166</v>
      </c>
      <c r="AT146" s="122" t="s">
        <v>77</v>
      </c>
      <c r="AU146" s="122" t="s">
        <v>21</v>
      </c>
      <c r="AY146" s="122" t="s">
        <v>145</v>
      </c>
      <c r="BK146" s="127">
        <f>SUM($BK$147:$BK$148)</f>
        <v>0</v>
      </c>
    </row>
    <row r="147" spans="2:65" s="6" customFormat="1" ht="15.75" customHeight="1">
      <c r="B147" s="22"/>
      <c r="C147" s="129" t="s">
        <v>8</v>
      </c>
      <c r="D147" s="129" t="s">
        <v>146</v>
      </c>
      <c r="E147" s="130" t="s">
        <v>206</v>
      </c>
      <c r="F147" s="191" t="s">
        <v>122</v>
      </c>
      <c r="G147" s="192"/>
      <c r="H147" s="192"/>
      <c r="I147" s="192"/>
      <c r="J147" s="131" t="s">
        <v>207</v>
      </c>
      <c r="K147" s="132">
        <v>1</v>
      </c>
      <c r="L147" s="193">
        <v>0</v>
      </c>
      <c r="M147" s="192"/>
      <c r="N147" s="194">
        <f>ROUND($L$147*$K$147,2)</f>
        <v>0</v>
      </c>
      <c r="O147" s="192"/>
      <c r="P147" s="192"/>
      <c r="Q147" s="192"/>
      <c r="R147" s="23"/>
      <c r="T147" s="133"/>
      <c r="U147" s="29" t="s">
        <v>43</v>
      </c>
      <c r="W147" s="134">
        <f>$V$147*$K$147</f>
        <v>0</v>
      </c>
      <c r="X147" s="134">
        <v>0</v>
      </c>
      <c r="Y147" s="134">
        <f>$X$147*$K$147</f>
        <v>0</v>
      </c>
      <c r="Z147" s="134">
        <v>0</v>
      </c>
      <c r="AA147" s="135">
        <f>$Z$147*$K$147</f>
        <v>0</v>
      </c>
      <c r="AR147" s="6" t="s">
        <v>208</v>
      </c>
      <c r="AT147" s="6" t="s">
        <v>146</v>
      </c>
      <c r="AU147" s="6" t="s">
        <v>102</v>
      </c>
      <c r="AY147" s="6" t="s">
        <v>145</v>
      </c>
      <c r="BE147" s="85">
        <f>IF($U$147="základní",$N$147,0)</f>
        <v>0</v>
      </c>
      <c r="BF147" s="85">
        <f>IF($U$147="snížená",$N$147,0)</f>
        <v>0</v>
      </c>
      <c r="BG147" s="85">
        <f>IF($U$147="zákl. přenesená",$N$147,0)</f>
        <v>0</v>
      </c>
      <c r="BH147" s="85">
        <f>IF($U$147="sníž. přenesená",$N$147,0)</f>
        <v>0</v>
      </c>
      <c r="BI147" s="85">
        <f>IF($U$147="nulová",$N$147,0)</f>
        <v>0</v>
      </c>
      <c r="BJ147" s="6" t="s">
        <v>21</v>
      </c>
      <c r="BK147" s="85">
        <f>ROUND($L$147*$K$147,2)</f>
        <v>0</v>
      </c>
      <c r="BL147" s="6" t="s">
        <v>208</v>
      </c>
      <c r="BM147" s="6" t="s">
        <v>209</v>
      </c>
    </row>
    <row r="148" spans="2:65" s="6" customFormat="1" ht="15.75" customHeight="1">
      <c r="B148" s="22"/>
      <c r="C148" s="129" t="s">
        <v>210</v>
      </c>
      <c r="D148" s="129" t="s">
        <v>146</v>
      </c>
      <c r="E148" s="130" t="s">
        <v>211</v>
      </c>
      <c r="F148" s="191" t="s">
        <v>212</v>
      </c>
      <c r="G148" s="192"/>
      <c r="H148" s="192"/>
      <c r="I148" s="192"/>
      <c r="J148" s="131" t="s">
        <v>207</v>
      </c>
      <c r="K148" s="132">
        <v>1</v>
      </c>
      <c r="L148" s="193">
        <v>0</v>
      </c>
      <c r="M148" s="192"/>
      <c r="N148" s="194">
        <f>ROUND($L$148*$K$148,2)</f>
        <v>0</v>
      </c>
      <c r="O148" s="192"/>
      <c r="P148" s="192"/>
      <c r="Q148" s="192"/>
      <c r="R148" s="23"/>
      <c r="T148" s="133"/>
      <c r="U148" s="29" t="s">
        <v>43</v>
      </c>
      <c r="W148" s="134">
        <f>$V$148*$K$148</f>
        <v>0</v>
      </c>
      <c r="X148" s="134">
        <v>0</v>
      </c>
      <c r="Y148" s="134">
        <f>$X$148*$K$148</f>
        <v>0</v>
      </c>
      <c r="Z148" s="134">
        <v>0</v>
      </c>
      <c r="AA148" s="135">
        <f>$Z$148*$K$148</f>
        <v>0</v>
      </c>
      <c r="AR148" s="6" t="s">
        <v>208</v>
      </c>
      <c r="AT148" s="6" t="s">
        <v>146</v>
      </c>
      <c r="AU148" s="6" t="s">
        <v>102</v>
      </c>
      <c r="AY148" s="6" t="s">
        <v>145</v>
      </c>
      <c r="BE148" s="85">
        <f>IF($U$148="základní",$N$148,0)</f>
        <v>0</v>
      </c>
      <c r="BF148" s="85">
        <f>IF($U$148="snížená",$N$148,0)</f>
        <v>0</v>
      </c>
      <c r="BG148" s="85">
        <f>IF($U$148="zákl. přenesená",$N$148,0)</f>
        <v>0</v>
      </c>
      <c r="BH148" s="85">
        <f>IF($U$148="sníž. přenesená",$N$148,0)</f>
        <v>0</v>
      </c>
      <c r="BI148" s="85">
        <f>IF($U$148="nulová",$N$148,0)</f>
        <v>0</v>
      </c>
      <c r="BJ148" s="6" t="s">
        <v>21</v>
      </c>
      <c r="BK148" s="85">
        <f>ROUND($L$148*$K$148,2)</f>
        <v>0</v>
      </c>
      <c r="BL148" s="6" t="s">
        <v>208</v>
      </c>
      <c r="BM148" s="6" t="s">
        <v>213</v>
      </c>
    </row>
    <row r="149" spans="2:63" s="119" customFormat="1" ht="30.75" customHeight="1">
      <c r="B149" s="120"/>
      <c r="D149" s="128" t="s">
        <v>120</v>
      </c>
      <c r="E149" s="128"/>
      <c r="F149" s="128"/>
      <c r="G149" s="128"/>
      <c r="H149" s="128"/>
      <c r="I149" s="128"/>
      <c r="J149" s="128"/>
      <c r="K149" s="128"/>
      <c r="L149" s="128"/>
      <c r="M149" s="128"/>
      <c r="N149" s="202">
        <f>$BK$149</f>
        <v>0</v>
      </c>
      <c r="O149" s="201"/>
      <c r="P149" s="201"/>
      <c r="Q149" s="201"/>
      <c r="R149" s="123"/>
      <c r="T149" s="124"/>
      <c r="W149" s="125">
        <f>$W$150</f>
        <v>0</v>
      </c>
      <c r="Y149" s="125">
        <f>$Y$150</f>
        <v>0</v>
      </c>
      <c r="AA149" s="126">
        <f>$AA$150</f>
        <v>0</v>
      </c>
      <c r="AR149" s="122" t="s">
        <v>166</v>
      </c>
      <c r="AT149" s="122" t="s">
        <v>77</v>
      </c>
      <c r="AU149" s="122" t="s">
        <v>21</v>
      </c>
      <c r="AY149" s="122" t="s">
        <v>145</v>
      </c>
      <c r="BK149" s="127">
        <f>$BK$150</f>
        <v>0</v>
      </c>
    </row>
    <row r="150" spans="2:65" s="6" customFormat="1" ht="15.75" customHeight="1">
      <c r="B150" s="22"/>
      <c r="C150" s="129" t="s">
        <v>214</v>
      </c>
      <c r="D150" s="129" t="s">
        <v>146</v>
      </c>
      <c r="E150" s="130" t="s">
        <v>215</v>
      </c>
      <c r="F150" s="191" t="s">
        <v>126</v>
      </c>
      <c r="G150" s="192"/>
      <c r="H150" s="192"/>
      <c r="I150" s="192"/>
      <c r="J150" s="131" t="s">
        <v>207</v>
      </c>
      <c r="K150" s="132">
        <v>1</v>
      </c>
      <c r="L150" s="193">
        <v>0</v>
      </c>
      <c r="M150" s="192"/>
      <c r="N150" s="194">
        <f>ROUND($L$150*$K$150,2)</f>
        <v>0</v>
      </c>
      <c r="O150" s="192"/>
      <c r="P150" s="192"/>
      <c r="Q150" s="192"/>
      <c r="R150" s="23"/>
      <c r="T150" s="133"/>
      <c r="U150" s="29" t="s">
        <v>43</v>
      </c>
      <c r="W150" s="134">
        <f>$V$150*$K$150</f>
        <v>0</v>
      </c>
      <c r="X150" s="134">
        <v>0</v>
      </c>
      <c r="Y150" s="134">
        <f>$X$150*$K$150</f>
        <v>0</v>
      </c>
      <c r="Z150" s="134">
        <v>0</v>
      </c>
      <c r="AA150" s="135">
        <f>$Z$150*$K$150</f>
        <v>0</v>
      </c>
      <c r="AR150" s="6" t="s">
        <v>208</v>
      </c>
      <c r="AT150" s="6" t="s">
        <v>146</v>
      </c>
      <c r="AU150" s="6" t="s">
        <v>102</v>
      </c>
      <c r="AY150" s="6" t="s">
        <v>145</v>
      </c>
      <c r="BE150" s="85">
        <f>IF($U$150="základní",$N$150,0)</f>
        <v>0</v>
      </c>
      <c r="BF150" s="85">
        <f>IF($U$150="snížená",$N$150,0)</f>
        <v>0</v>
      </c>
      <c r="BG150" s="85">
        <f>IF($U$150="zákl. přenesená",$N$150,0)</f>
        <v>0</v>
      </c>
      <c r="BH150" s="85">
        <f>IF($U$150="sníž. přenesená",$N$150,0)</f>
        <v>0</v>
      </c>
      <c r="BI150" s="85">
        <f>IF($U$150="nulová",$N$150,0)</f>
        <v>0</v>
      </c>
      <c r="BJ150" s="6" t="s">
        <v>21</v>
      </c>
      <c r="BK150" s="85">
        <f>ROUND($L$150*$K$150,2)</f>
        <v>0</v>
      </c>
      <c r="BL150" s="6" t="s">
        <v>208</v>
      </c>
      <c r="BM150" s="6" t="s">
        <v>216</v>
      </c>
    </row>
    <row r="151" spans="2:63" s="6" customFormat="1" ht="51" customHeight="1">
      <c r="B151" s="22"/>
      <c r="D151" s="121" t="s">
        <v>217</v>
      </c>
      <c r="N151" s="200">
        <f>$BK$151</f>
        <v>0</v>
      </c>
      <c r="O151" s="145"/>
      <c r="P151" s="145"/>
      <c r="Q151" s="145"/>
      <c r="R151" s="23"/>
      <c r="T151" s="140"/>
      <c r="U151" s="41"/>
      <c r="V151" s="41"/>
      <c r="W151" s="41"/>
      <c r="X151" s="41"/>
      <c r="Y151" s="41"/>
      <c r="Z151" s="41"/>
      <c r="AA151" s="43"/>
      <c r="AT151" s="6" t="s">
        <v>77</v>
      </c>
      <c r="AU151" s="6" t="s">
        <v>78</v>
      </c>
      <c r="AY151" s="6" t="s">
        <v>218</v>
      </c>
      <c r="BK151" s="85">
        <v>0</v>
      </c>
    </row>
    <row r="152" spans="2:18" s="6" customFormat="1" ht="7.5" customHeight="1">
      <c r="B152" s="44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</row>
    <row r="153" s="2" customFormat="1" ht="14.25" customHeight="1"/>
  </sheetData>
  <sheetProtection/>
  <mergeCells count="133">
    <mergeCell ref="N145:Q145"/>
    <mergeCell ref="N146:Q146"/>
    <mergeCell ref="N149:Q149"/>
    <mergeCell ref="N151:Q151"/>
    <mergeCell ref="H1:K1"/>
    <mergeCell ref="S2:AC2"/>
    <mergeCell ref="F150:I150"/>
    <mergeCell ref="L150:M150"/>
    <mergeCell ref="N150:Q150"/>
    <mergeCell ref="N124:Q124"/>
    <mergeCell ref="N125:Q125"/>
    <mergeCell ref="N126:Q126"/>
    <mergeCell ref="N129:Q129"/>
    <mergeCell ref="N135:Q135"/>
    <mergeCell ref="N139:Q139"/>
    <mergeCell ref="N142:Q142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N138:Q138"/>
    <mergeCell ref="F134:I134"/>
    <mergeCell ref="L134:M134"/>
    <mergeCell ref="N134:Q134"/>
    <mergeCell ref="F136:I136"/>
    <mergeCell ref="L136:M136"/>
    <mergeCell ref="N136:Q136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7:I127"/>
    <mergeCell ref="L127:M127"/>
    <mergeCell ref="N127:Q127"/>
    <mergeCell ref="F128:I128"/>
    <mergeCell ref="L128:M128"/>
    <mergeCell ref="N128:Q128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08"/>
      <c r="B1" s="205"/>
      <c r="C1" s="205"/>
      <c r="D1" s="206" t="s">
        <v>1</v>
      </c>
      <c r="E1" s="205"/>
      <c r="F1" s="207" t="s">
        <v>342</v>
      </c>
      <c r="G1" s="207"/>
      <c r="H1" s="209" t="s">
        <v>343</v>
      </c>
      <c r="I1" s="209"/>
      <c r="J1" s="209"/>
      <c r="K1" s="209"/>
      <c r="L1" s="207" t="s">
        <v>344</v>
      </c>
      <c r="M1" s="205"/>
      <c r="N1" s="205"/>
      <c r="O1" s="206" t="s">
        <v>101</v>
      </c>
      <c r="P1" s="205"/>
      <c r="Q1" s="205"/>
      <c r="R1" s="205"/>
      <c r="S1" s="207" t="s">
        <v>345</v>
      </c>
      <c r="T1" s="207"/>
      <c r="U1" s="208"/>
      <c r="V1" s="20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77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102</v>
      </c>
    </row>
    <row r="4" spans="2:46" s="2" customFormat="1" ht="37.5" customHeight="1">
      <c r="B4" s="10"/>
      <c r="C4" s="143" t="s">
        <v>103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178" t="str">
        <f>'Rekapitulace stavby'!$K$6</f>
        <v>Oprava chodníků a výměna obrubníků v komunikaci Kladenská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22"/>
      <c r="D7" s="16" t="s">
        <v>104</v>
      </c>
      <c r="F7" s="148" t="s">
        <v>219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79" t="str">
        <f>'Rekapitulace stavby'!$AN$8</f>
        <v>17.08.2015</v>
      </c>
      <c r="P9" s="145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47"/>
      <c r="P11" s="145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47"/>
      <c r="P12" s="145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180" t="str">
        <f>IF('Rekapitulace stavby'!$AN$13="","",'Rekapitulace stavby'!$AN$13)</f>
        <v>Vyplň údaj</v>
      </c>
      <c r="P14" s="145"/>
      <c r="R14" s="23"/>
    </row>
    <row r="15" spans="2:18" s="6" customFormat="1" ht="18.75" customHeight="1">
      <c r="B15" s="22"/>
      <c r="E15" s="180" t="str">
        <f>IF('Rekapitulace stavby'!$E$14="","",'Rekapitulace stavby'!$E$14)</f>
        <v>Vyplň údaj</v>
      </c>
      <c r="F15" s="145"/>
      <c r="G15" s="145"/>
      <c r="H15" s="145"/>
      <c r="I15" s="145"/>
      <c r="J15" s="145"/>
      <c r="K15" s="145"/>
      <c r="L15" s="145"/>
      <c r="M15" s="17" t="s">
        <v>31</v>
      </c>
      <c r="O15" s="180" t="str">
        <f>IF('Rekapitulace stavby'!$AN$14="","",'Rekapitulace stavby'!$AN$14)</f>
        <v>Vyplň údaj</v>
      </c>
      <c r="P15" s="145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47"/>
      <c r="P17" s="145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47"/>
      <c r="P18" s="145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47"/>
      <c r="P20" s="145"/>
      <c r="R20" s="23"/>
    </row>
    <row r="21" spans="2:18" s="6" customFormat="1" ht="18.75" customHeight="1">
      <c r="B21" s="22"/>
      <c r="E21" s="15" t="s">
        <v>35</v>
      </c>
      <c r="M21" s="17" t="s">
        <v>31</v>
      </c>
      <c r="O21" s="147"/>
      <c r="P21" s="145"/>
      <c r="R21" s="23"/>
    </row>
    <row r="22" spans="2:18" s="6" customFormat="1" ht="7.5" customHeight="1">
      <c r="B22" s="22"/>
      <c r="R22" s="23"/>
    </row>
    <row r="23" spans="2:18" s="6" customFormat="1" ht="15" customHeight="1">
      <c r="B23" s="22"/>
      <c r="D23" s="17" t="s">
        <v>38</v>
      </c>
      <c r="R23" s="23"/>
    </row>
    <row r="24" spans="2:18" s="93" customFormat="1" ht="15.75" customHeight="1">
      <c r="B24" s="94"/>
      <c r="E24" s="150"/>
      <c r="F24" s="181"/>
      <c r="G24" s="181"/>
      <c r="H24" s="181"/>
      <c r="I24" s="181"/>
      <c r="J24" s="181"/>
      <c r="K24" s="181"/>
      <c r="L24" s="181"/>
      <c r="R24" s="95"/>
    </row>
    <row r="25" spans="2:18" s="6" customFormat="1" ht="7.5" customHeight="1">
      <c r="B25" s="22"/>
      <c r="R25" s="23"/>
    </row>
    <row r="26" spans="2:18" s="6" customFormat="1" ht="7.5" customHeight="1">
      <c r="B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3"/>
    </row>
    <row r="27" spans="2:18" s="6" customFormat="1" ht="15" customHeight="1">
      <c r="B27" s="22"/>
      <c r="D27" s="96" t="s">
        <v>106</v>
      </c>
      <c r="M27" s="151">
        <f>$N$88</f>
        <v>0</v>
      </c>
      <c r="N27" s="145"/>
      <c r="O27" s="145"/>
      <c r="P27" s="145"/>
      <c r="R27" s="23"/>
    </row>
    <row r="28" spans="2:18" s="6" customFormat="1" ht="15" customHeight="1">
      <c r="B28" s="22"/>
      <c r="D28" s="21" t="s">
        <v>95</v>
      </c>
      <c r="M28" s="151">
        <f>$N$101</f>
        <v>0</v>
      </c>
      <c r="N28" s="145"/>
      <c r="O28" s="145"/>
      <c r="P28" s="145"/>
      <c r="R28" s="23"/>
    </row>
    <row r="29" spans="2:18" s="6" customFormat="1" ht="7.5" customHeight="1">
      <c r="B29" s="22"/>
      <c r="R29" s="23"/>
    </row>
    <row r="30" spans="2:18" s="6" customFormat="1" ht="26.25" customHeight="1">
      <c r="B30" s="22"/>
      <c r="D30" s="97" t="s">
        <v>41</v>
      </c>
      <c r="M30" s="182">
        <f>ROUND($M$27+$M$28,2)</f>
        <v>0</v>
      </c>
      <c r="N30" s="145"/>
      <c r="O30" s="145"/>
      <c r="P30" s="145"/>
      <c r="R30" s="23"/>
    </row>
    <row r="31" spans="2:18" s="6" customFormat="1" ht="7.5" customHeight="1">
      <c r="B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3"/>
    </row>
    <row r="32" spans="2:18" s="6" customFormat="1" ht="15" customHeight="1">
      <c r="B32" s="22"/>
      <c r="D32" s="27" t="s">
        <v>42</v>
      </c>
      <c r="E32" s="27" t="s">
        <v>43</v>
      </c>
      <c r="F32" s="28">
        <v>0.21</v>
      </c>
      <c r="G32" s="98" t="s">
        <v>44</v>
      </c>
      <c r="H32" s="183">
        <f>(SUM($BE$101:$BE$108)+SUM($BE$126:$BE$173))</f>
        <v>0</v>
      </c>
      <c r="I32" s="145"/>
      <c r="J32" s="145"/>
      <c r="M32" s="183">
        <f>ROUND((SUM($BE$101:$BE$108)+SUM($BE$126:$BE$173)),2)*$F$32</f>
        <v>0</v>
      </c>
      <c r="N32" s="145"/>
      <c r="O32" s="145"/>
      <c r="P32" s="145"/>
      <c r="R32" s="23"/>
    </row>
    <row r="33" spans="2:18" s="6" customFormat="1" ht="15" customHeight="1">
      <c r="B33" s="22"/>
      <c r="E33" s="27" t="s">
        <v>45</v>
      </c>
      <c r="F33" s="28">
        <v>0.15</v>
      </c>
      <c r="G33" s="98" t="s">
        <v>44</v>
      </c>
      <c r="H33" s="183">
        <f>(SUM($BF$101:$BF$108)+SUM($BF$126:$BF$173))</f>
        <v>0</v>
      </c>
      <c r="I33" s="145"/>
      <c r="J33" s="145"/>
      <c r="M33" s="183">
        <f>ROUND((SUM($BF$101:$BF$108)+SUM($BF$126:$BF$173)),2)*$F$33</f>
        <v>0</v>
      </c>
      <c r="N33" s="145"/>
      <c r="O33" s="145"/>
      <c r="P33" s="145"/>
      <c r="R33" s="23"/>
    </row>
    <row r="34" spans="2:18" s="6" customFormat="1" ht="15" customHeight="1" hidden="1">
      <c r="B34" s="22"/>
      <c r="E34" s="27" t="s">
        <v>46</v>
      </c>
      <c r="F34" s="28">
        <v>0.21</v>
      </c>
      <c r="G34" s="98" t="s">
        <v>44</v>
      </c>
      <c r="H34" s="183">
        <f>(SUM($BG$101:$BG$108)+SUM($BG$126:$BG$173))</f>
        <v>0</v>
      </c>
      <c r="I34" s="145"/>
      <c r="J34" s="145"/>
      <c r="M34" s="183">
        <v>0</v>
      </c>
      <c r="N34" s="145"/>
      <c r="O34" s="145"/>
      <c r="P34" s="145"/>
      <c r="R34" s="23"/>
    </row>
    <row r="35" spans="2:18" s="6" customFormat="1" ht="15" customHeight="1" hidden="1">
      <c r="B35" s="22"/>
      <c r="E35" s="27" t="s">
        <v>47</v>
      </c>
      <c r="F35" s="28">
        <v>0.15</v>
      </c>
      <c r="G35" s="98" t="s">
        <v>44</v>
      </c>
      <c r="H35" s="183">
        <f>(SUM($BH$101:$BH$108)+SUM($BH$126:$BH$173))</f>
        <v>0</v>
      </c>
      <c r="I35" s="145"/>
      <c r="J35" s="145"/>
      <c r="M35" s="183">
        <v>0</v>
      </c>
      <c r="N35" s="145"/>
      <c r="O35" s="145"/>
      <c r="P35" s="145"/>
      <c r="R35" s="23"/>
    </row>
    <row r="36" spans="2:18" s="6" customFormat="1" ht="15" customHeight="1" hidden="1">
      <c r="B36" s="22"/>
      <c r="E36" s="27" t="s">
        <v>48</v>
      </c>
      <c r="F36" s="28">
        <v>0</v>
      </c>
      <c r="G36" s="98" t="s">
        <v>44</v>
      </c>
      <c r="H36" s="183">
        <f>(SUM($BI$101:$BI$108)+SUM($BI$126:$BI$173))</f>
        <v>0</v>
      </c>
      <c r="I36" s="145"/>
      <c r="J36" s="145"/>
      <c r="M36" s="183">
        <v>0</v>
      </c>
      <c r="N36" s="145"/>
      <c r="O36" s="145"/>
      <c r="P36" s="145"/>
      <c r="R36" s="23"/>
    </row>
    <row r="37" spans="2:18" s="6" customFormat="1" ht="7.5" customHeight="1">
      <c r="B37" s="22"/>
      <c r="R37" s="23"/>
    </row>
    <row r="38" spans="2:18" s="6" customFormat="1" ht="26.25" customHeight="1">
      <c r="B38" s="22"/>
      <c r="C38" s="31"/>
      <c r="D38" s="32" t="s">
        <v>49</v>
      </c>
      <c r="E38" s="33"/>
      <c r="F38" s="33"/>
      <c r="G38" s="99" t="s">
        <v>50</v>
      </c>
      <c r="H38" s="34" t="s">
        <v>51</v>
      </c>
      <c r="I38" s="33"/>
      <c r="J38" s="33"/>
      <c r="K38" s="33"/>
      <c r="L38" s="158">
        <f>SUM($M$30:$M$36)</f>
        <v>0</v>
      </c>
      <c r="M38" s="157"/>
      <c r="N38" s="157"/>
      <c r="O38" s="157"/>
      <c r="P38" s="159"/>
      <c r="Q38" s="31"/>
      <c r="R38" s="23"/>
    </row>
    <row r="39" spans="2:18" s="6" customFormat="1" ht="15" customHeight="1">
      <c r="B39" s="22"/>
      <c r="R39" s="23"/>
    </row>
    <row r="40" spans="2:18" s="6" customFormat="1" ht="15" customHeight="1">
      <c r="B40" s="22"/>
      <c r="R40" s="23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52</v>
      </c>
      <c r="E50" s="36"/>
      <c r="F50" s="36"/>
      <c r="G50" s="36"/>
      <c r="H50" s="37"/>
      <c r="J50" s="35" t="s">
        <v>53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54</v>
      </c>
      <c r="E59" s="41"/>
      <c r="F59" s="41"/>
      <c r="G59" s="42" t="s">
        <v>55</v>
      </c>
      <c r="H59" s="43"/>
      <c r="J59" s="40" t="s">
        <v>54</v>
      </c>
      <c r="K59" s="41"/>
      <c r="L59" s="41"/>
      <c r="M59" s="41"/>
      <c r="N59" s="42" t="s">
        <v>55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56</v>
      </c>
      <c r="E61" s="36"/>
      <c r="F61" s="36"/>
      <c r="G61" s="36"/>
      <c r="H61" s="37"/>
      <c r="J61" s="35" t="s">
        <v>57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54</v>
      </c>
      <c r="E70" s="41"/>
      <c r="F70" s="41"/>
      <c r="G70" s="42" t="s">
        <v>55</v>
      </c>
      <c r="H70" s="43"/>
      <c r="J70" s="40" t="s">
        <v>54</v>
      </c>
      <c r="K70" s="41"/>
      <c r="L70" s="41"/>
      <c r="M70" s="41"/>
      <c r="N70" s="42" t="s">
        <v>55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3" t="s">
        <v>107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78" t="str">
        <f>$F$6</f>
        <v>Oprava chodníků a výměna obrubníků v komunikaci Kladenská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R78" s="23"/>
    </row>
    <row r="79" spans="2:18" s="6" customFormat="1" ht="37.5" customHeight="1">
      <c r="B79" s="22"/>
      <c r="C79" s="52" t="s">
        <v>104</v>
      </c>
      <c r="F79" s="160" t="str">
        <f>$F$7</f>
        <v>02 - Chodníky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Středokluky</v>
      </c>
      <c r="K81" s="17" t="s">
        <v>24</v>
      </c>
      <c r="M81" s="184" t="str">
        <f>IF($O$9="","",$O$9)</f>
        <v>17.08.2015</v>
      </c>
      <c r="N81" s="145"/>
      <c r="O81" s="145"/>
      <c r="P81" s="145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Obec Středokluky</v>
      </c>
      <c r="K83" s="17" t="s">
        <v>34</v>
      </c>
      <c r="M83" s="147" t="str">
        <f>$E$18</f>
        <v>Ing. Jiří Sobol</v>
      </c>
      <c r="N83" s="145"/>
      <c r="O83" s="145"/>
      <c r="P83" s="145"/>
      <c r="Q83" s="145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47" t="str">
        <f>$E$21</f>
        <v>Ing. Jiří Sobol</v>
      </c>
      <c r="N84" s="145"/>
      <c r="O84" s="145"/>
      <c r="P84" s="145"/>
      <c r="Q84" s="145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85" t="s">
        <v>108</v>
      </c>
      <c r="D86" s="176"/>
      <c r="E86" s="176"/>
      <c r="F86" s="176"/>
      <c r="G86" s="176"/>
      <c r="H86" s="31"/>
      <c r="I86" s="31"/>
      <c r="J86" s="31"/>
      <c r="K86" s="31"/>
      <c r="L86" s="31"/>
      <c r="M86" s="31"/>
      <c r="N86" s="185" t="s">
        <v>109</v>
      </c>
      <c r="O86" s="145"/>
      <c r="P86" s="145"/>
      <c r="Q86" s="145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110</v>
      </c>
      <c r="N88" s="173">
        <f>$N$126</f>
        <v>0</v>
      </c>
      <c r="O88" s="145"/>
      <c r="P88" s="145"/>
      <c r="Q88" s="145"/>
      <c r="R88" s="23"/>
      <c r="AU88" s="6" t="s">
        <v>111</v>
      </c>
    </row>
    <row r="89" spans="2:18" s="68" customFormat="1" ht="25.5" customHeight="1">
      <c r="B89" s="100"/>
      <c r="D89" s="101" t="s">
        <v>112</v>
      </c>
      <c r="N89" s="186">
        <f>$N$127</f>
        <v>0</v>
      </c>
      <c r="O89" s="187"/>
      <c r="P89" s="187"/>
      <c r="Q89" s="187"/>
      <c r="R89" s="102"/>
    </row>
    <row r="90" spans="2:18" s="96" customFormat="1" ht="21" customHeight="1">
      <c r="B90" s="103"/>
      <c r="D90" s="81" t="s">
        <v>113</v>
      </c>
      <c r="N90" s="171">
        <f>$N$128</f>
        <v>0</v>
      </c>
      <c r="O90" s="187"/>
      <c r="P90" s="187"/>
      <c r="Q90" s="187"/>
      <c r="R90" s="104"/>
    </row>
    <row r="91" spans="2:18" s="96" customFormat="1" ht="21" customHeight="1">
      <c r="B91" s="103"/>
      <c r="D91" s="81" t="s">
        <v>220</v>
      </c>
      <c r="N91" s="171">
        <f>$N$134</f>
        <v>0</v>
      </c>
      <c r="O91" s="187"/>
      <c r="P91" s="187"/>
      <c r="Q91" s="187"/>
      <c r="R91" s="104"/>
    </row>
    <row r="92" spans="2:18" s="96" customFormat="1" ht="21" customHeight="1">
      <c r="B92" s="103"/>
      <c r="D92" s="81" t="s">
        <v>221</v>
      </c>
      <c r="N92" s="171">
        <f>$N$143</f>
        <v>0</v>
      </c>
      <c r="O92" s="187"/>
      <c r="P92" s="187"/>
      <c r="Q92" s="187"/>
      <c r="R92" s="104"/>
    </row>
    <row r="93" spans="2:18" s="96" customFormat="1" ht="21" customHeight="1">
      <c r="B93" s="103"/>
      <c r="D93" s="81" t="s">
        <v>114</v>
      </c>
      <c r="N93" s="171">
        <f>$N$145</f>
        <v>0</v>
      </c>
      <c r="O93" s="187"/>
      <c r="P93" s="187"/>
      <c r="Q93" s="187"/>
      <c r="R93" s="104"/>
    </row>
    <row r="94" spans="2:18" s="96" customFormat="1" ht="15.75" customHeight="1">
      <c r="B94" s="103"/>
      <c r="D94" s="81" t="s">
        <v>115</v>
      </c>
      <c r="N94" s="171">
        <f>$N$158</f>
        <v>0</v>
      </c>
      <c r="O94" s="187"/>
      <c r="P94" s="187"/>
      <c r="Q94" s="187"/>
      <c r="R94" s="104"/>
    </row>
    <row r="95" spans="2:18" s="96" customFormat="1" ht="21" customHeight="1">
      <c r="B95" s="103"/>
      <c r="D95" s="81" t="s">
        <v>116</v>
      </c>
      <c r="N95" s="171">
        <f>$N$162</f>
        <v>0</v>
      </c>
      <c r="O95" s="187"/>
      <c r="P95" s="187"/>
      <c r="Q95" s="187"/>
      <c r="R95" s="104"/>
    </row>
    <row r="96" spans="2:18" s="96" customFormat="1" ht="21" customHeight="1">
      <c r="B96" s="103"/>
      <c r="D96" s="81" t="s">
        <v>117</v>
      </c>
      <c r="N96" s="171">
        <f>$N$165</f>
        <v>0</v>
      </c>
      <c r="O96" s="187"/>
      <c r="P96" s="187"/>
      <c r="Q96" s="187"/>
      <c r="R96" s="104"/>
    </row>
    <row r="97" spans="2:18" s="68" customFormat="1" ht="25.5" customHeight="1">
      <c r="B97" s="100"/>
      <c r="D97" s="101" t="s">
        <v>118</v>
      </c>
      <c r="N97" s="186">
        <f>$N$168</f>
        <v>0</v>
      </c>
      <c r="O97" s="187"/>
      <c r="P97" s="187"/>
      <c r="Q97" s="187"/>
      <c r="R97" s="102"/>
    </row>
    <row r="98" spans="2:18" s="96" customFormat="1" ht="21" customHeight="1">
      <c r="B98" s="103"/>
      <c r="D98" s="81" t="s">
        <v>119</v>
      </c>
      <c r="N98" s="171">
        <f>$N$169</f>
        <v>0</v>
      </c>
      <c r="O98" s="187"/>
      <c r="P98" s="187"/>
      <c r="Q98" s="187"/>
      <c r="R98" s="104"/>
    </row>
    <row r="99" spans="2:18" s="96" customFormat="1" ht="21" customHeight="1">
      <c r="B99" s="103"/>
      <c r="D99" s="81" t="s">
        <v>120</v>
      </c>
      <c r="N99" s="171">
        <f>$N$172</f>
        <v>0</v>
      </c>
      <c r="O99" s="187"/>
      <c r="P99" s="187"/>
      <c r="Q99" s="187"/>
      <c r="R99" s="104"/>
    </row>
    <row r="100" spans="2:18" s="6" customFormat="1" ht="22.5" customHeight="1">
      <c r="B100" s="22"/>
      <c r="R100" s="23"/>
    </row>
    <row r="101" spans="2:21" s="6" customFormat="1" ht="30" customHeight="1">
      <c r="B101" s="22"/>
      <c r="C101" s="63" t="s">
        <v>121</v>
      </c>
      <c r="N101" s="173">
        <f>ROUND($N$102+$N$103+$N$104+$N$105+$N$106+$N$107,2)</f>
        <v>0</v>
      </c>
      <c r="O101" s="145"/>
      <c r="P101" s="145"/>
      <c r="Q101" s="145"/>
      <c r="R101" s="23"/>
      <c r="T101" s="105"/>
      <c r="U101" s="106" t="s">
        <v>42</v>
      </c>
    </row>
    <row r="102" spans="2:62" s="6" customFormat="1" ht="18.75" customHeight="1">
      <c r="B102" s="22"/>
      <c r="D102" s="172" t="s">
        <v>122</v>
      </c>
      <c r="E102" s="145"/>
      <c r="F102" s="145"/>
      <c r="G102" s="145"/>
      <c r="H102" s="145"/>
      <c r="N102" s="170">
        <f>ROUND($N$88*$T$102,2)</f>
        <v>0</v>
      </c>
      <c r="O102" s="145"/>
      <c r="P102" s="145"/>
      <c r="Q102" s="145"/>
      <c r="R102" s="23"/>
      <c r="T102" s="107"/>
      <c r="U102" s="108" t="s">
        <v>43</v>
      </c>
      <c r="AY102" s="6" t="s">
        <v>123</v>
      </c>
      <c r="BE102" s="85">
        <f>IF($U$102="základní",$N$102,0)</f>
        <v>0</v>
      </c>
      <c r="BF102" s="85">
        <f>IF($U$102="snížená",$N$102,0)</f>
        <v>0</v>
      </c>
      <c r="BG102" s="85">
        <f>IF($U$102="zákl. přenesená",$N$102,0)</f>
        <v>0</v>
      </c>
      <c r="BH102" s="85">
        <f>IF($U$102="sníž. přenesená",$N$102,0)</f>
        <v>0</v>
      </c>
      <c r="BI102" s="85">
        <f>IF($U$102="nulová",$N$102,0)</f>
        <v>0</v>
      </c>
      <c r="BJ102" s="6" t="s">
        <v>21</v>
      </c>
    </row>
    <row r="103" spans="2:62" s="6" customFormat="1" ht="18.75" customHeight="1">
      <c r="B103" s="22"/>
      <c r="D103" s="172" t="s">
        <v>124</v>
      </c>
      <c r="E103" s="145"/>
      <c r="F103" s="145"/>
      <c r="G103" s="145"/>
      <c r="H103" s="145"/>
      <c r="N103" s="170">
        <f>ROUND($N$88*$T$103,2)</f>
        <v>0</v>
      </c>
      <c r="O103" s="145"/>
      <c r="P103" s="145"/>
      <c r="Q103" s="145"/>
      <c r="R103" s="23"/>
      <c r="T103" s="107"/>
      <c r="U103" s="108" t="s">
        <v>43</v>
      </c>
      <c r="AY103" s="6" t="s">
        <v>123</v>
      </c>
      <c r="BE103" s="85">
        <f>IF($U$103="základní",$N$103,0)</f>
        <v>0</v>
      </c>
      <c r="BF103" s="85">
        <f>IF($U$103="snížená",$N$103,0)</f>
        <v>0</v>
      </c>
      <c r="BG103" s="85">
        <f>IF($U$103="zákl. přenesená",$N$103,0)</f>
        <v>0</v>
      </c>
      <c r="BH103" s="85">
        <f>IF($U$103="sníž. přenesená",$N$103,0)</f>
        <v>0</v>
      </c>
      <c r="BI103" s="85">
        <f>IF($U$103="nulová",$N$103,0)</f>
        <v>0</v>
      </c>
      <c r="BJ103" s="6" t="s">
        <v>21</v>
      </c>
    </row>
    <row r="104" spans="2:62" s="6" customFormat="1" ht="18.75" customHeight="1">
      <c r="B104" s="22"/>
      <c r="D104" s="172" t="s">
        <v>125</v>
      </c>
      <c r="E104" s="145"/>
      <c r="F104" s="145"/>
      <c r="G104" s="145"/>
      <c r="H104" s="145"/>
      <c r="N104" s="170">
        <f>ROUND($N$88*$T$104,2)</f>
        <v>0</v>
      </c>
      <c r="O104" s="145"/>
      <c r="P104" s="145"/>
      <c r="Q104" s="145"/>
      <c r="R104" s="23"/>
      <c r="T104" s="107"/>
      <c r="U104" s="108" t="s">
        <v>43</v>
      </c>
      <c r="AY104" s="6" t="s">
        <v>123</v>
      </c>
      <c r="BE104" s="85">
        <f>IF($U$104="základní",$N$104,0)</f>
        <v>0</v>
      </c>
      <c r="BF104" s="85">
        <f>IF($U$104="snížená",$N$104,0)</f>
        <v>0</v>
      </c>
      <c r="BG104" s="85">
        <f>IF($U$104="zákl. přenesená",$N$104,0)</f>
        <v>0</v>
      </c>
      <c r="BH104" s="85">
        <f>IF($U$104="sníž. přenesená",$N$104,0)</f>
        <v>0</v>
      </c>
      <c r="BI104" s="85">
        <f>IF($U$104="nulová",$N$104,0)</f>
        <v>0</v>
      </c>
      <c r="BJ104" s="6" t="s">
        <v>21</v>
      </c>
    </row>
    <row r="105" spans="2:62" s="6" customFormat="1" ht="18.75" customHeight="1">
      <c r="B105" s="22"/>
      <c r="D105" s="172" t="s">
        <v>126</v>
      </c>
      <c r="E105" s="145"/>
      <c r="F105" s="145"/>
      <c r="G105" s="145"/>
      <c r="H105" s="145"/>
      <c r="N105" s="170">
        <f>ROUND($N$88*$T$105,2)</f>
        <v>0</v>
      </c>
      <c r="O105" s="145"/>
      <c r="P105" s="145"/>
      <c r="Q105" s="145"/>
      <c r="R105" s="23"/>
      <c r="T105" s="107"/>
      <c r="U105" s="108" t="s">
        <v>43</v>
      </c>
      <c r="AY105" s="6" t="s">
        <v>123</v>
      </c>
      <c r="BE105" s="85">
        <f>IF($U$105="základní",$N$105,0)</f>
        <v>0</v>
      </c>
      <c r="BF105" s="85">
        <f>IF($U$105="snížená",$N$105,0)</f>
        <v>0</v>
      </c>
      <c r="BG105" s="85">
        <f>IF($U$105="zákl. přenesená",$N$105,0)</f>
        <v>0</v>
      </c>
      <c r="BH105" s="85">
        <f>IF($U$105="sníž. přenesená",$N$105,0)</f>
        <v>0</v>
      </c>
      <c r="BI105" s="85">
        <f>IF($U$105="nulová",$N$105,0)</f>
        <v>0</v>
      </c>
      <c r="BJ105" s="6" t="s">
        <v>21</v>
      </c>
    </row>
    <row r="106" spans="2:62" s="6" customFormat="1" ht="18.75" customHeight="1">
      <c r="B106" s="22"/>
      <c r="D106" s="172" t="s">
        <v>127</v>
      </c>
      <c r="E106" s="145"/>
      <c r="F106" s="145"/>
      <c r="G106" s="145"/>
      <c r="H106" s="145"/>
      <c r="N106" s="170">
        <f>ROUND($N$88*$T$106,2)</f>
        <v>0</v>
      </c>
      <c r="O106" s="145"/>
      <c r="P106" s="145"/>
      <c r="Q106" s="145"/>
      <c r="R106" s="23"/>
      <c r="T106" s="107"/>
      <c r="U106" s="108" t="s">
        <v>43</v>
      </c>
      <c r="AY106" s="6" t="s">
        <v>123</v>
      </c>
      <c r="BE106" s="85">
        <f>IF($U$106="základní",$N$106,0)</f>
        <v>0</v>
      </c>
      <c r="BF106" s="85">
        <f>IF($U$106="snížená",$N$106,0)</f>
        <v>0</v>
      </c>
      <c r="BG106" s="85">
        <f>IF($U$106="zákl. přenesená",$N$106,0)</f>
        <v>0</v>
      </c>
      <c r="BH106" s="85">
        <f>IF($U$106="sníž. přenesená",$N$106,0)</f>
        <v>0</v>
      </c>
      <c r="BI106" s="85">
        <f>IF($U$106="nulová",$N$106,0)</f>
        <v>0</v>
      </c>
      <c r="BJ106" s="6" t="s">
        <v>21</v>
      </c>
    </row>
    <row r="107" spans="2:62" s="6" customFormat="1" ht="18.75" customHeight="1">
      <c r="B107" s="22"/>
      <c r="D107" s="81" t="s">
        <v>128</v>
      </c>
      <c r="N107" s="170">
        <f>ROUND($N$88*$T$107,2)</f>
        <v>0</v>
      </c>
      <c r="O107" s="145"/>
      <c r="P107" s="145"/>
      <c r="Q107" s="145"/>
      <c r="R107" s="23"/>
      <c r="T107" s="109"/>
      <c r="U107" s="110" t="s">
        <v>43</v>
      </c>
      <c r="AY107" s="6" t="s">
        <v>129</v>
      </c>
      <c r="BE107" s="85">
        <f>IF($U$107="základní",$N$107,0)</f>
        <v>0</v>
      </c>
      <c r="BF107" s="85">
        <f>IF($U$107="snížená",$N$107,0)</f>
        <v>0</v>
      </c>
      <c r="BG107" s="85">
        <f>IF($U$107="zákl. přenesená",$N$107,0)</f>
        <v>0</v>
      </c>
      <c r="BH107" s="85">
        <f>IF($U$107="sníž. přenesená",$N$107,0)</f>
        <v>0</v>
      </c>
      <c r="BI107" s="85">
        <f>IF($U$107="nulová",$N$107,0)</f>
        <v>0</v>
      </c>
      <c r="BJ107" s="6" t="s">
        <v>21</v>
      </c>
    </row>
    <row r="108" spans="2:18" s="6" customFormat="1" ht="14.25" customHeight="1">
      <c r="B108" s="22"/>
      <c r="R108" s="23"/>
    </row>
    <row r="109" spans="2:18" s="6" customFormat="1" ht="30" customHeight="1">
      <c r="B109" s="22"/>
      <c r="C109" s="92" t="s">
        <v>100</v>
      </c>
      <c r="D109" s="31"/>
      <c r="E109" s="31"/>
      <c r="F109" s="31"/>
      <c r="G109" s="31"/>
      <c r="H109" s="31"/>
      <c r="I109" s="31"/>
      <c r="J109" s="31"/>
      <c r="K109" s="31"/>
      <c r="L109" s="175">
        <f>ROUND(SUM($N$88+$N$101),2)</f>
        <v>0</v>
      </c>
      <c r="M109" s="176"/>
      <c r="N109" s="176"/>
      <c r="O109" s="176"/>
      <c r="P109" s="176"/>
      <c r="Q109" s="176"/>
      <c r="R109" s="23"/>
    </row>
    <row r="110" spans="2:18" s="6" customFormat="1" ht="7.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4" spans="2:18" s="6" customFormat="1" ht="7.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6" customFormat="1" ht="37.5" customHeight="1">
      <c r="B115" s="22"/>
      <c r="C115" s="143" t="s">
        <v>130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23"/>
    </row>
    <row r="116" spans="2:18" s="6" customFormat="1" ht="7.5" customHeight="1">
      <c r="B116" s="22"/>
      <c r="R116" s="23"/>
    </row>
    <row r="117" spans="2:18" s="6" customFormat="1" ht="30.75" customHeight="1">
      <c r="B117" s="22"/>
      <c r="C117" s="17" t="s">
        <v>16</v>
      </c>
      <c r="F117" s="178" t="str">
        <f>$F$6</f>
        <v>Oprava chodníků a výměna obrubníků v komunikaci Kladenská</v>
      </c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R117" s="23"/>
    </row>
    <row r="118" spans="2:18" s="6" customFormat="1" ht="37.5" customHeight="1">
      <c r="B118" s="22"/>
      <c r="C118" s="52" t="s">
        <v>104</v>
      </c>
      <c r="F118" s="160" t="str">
        <f>$F$7</f>
        <v>02 - Chodníky</v>
      </c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R118" s="23"/>
    </row>
    <row r="119" spans="2:18" s="6" customFormat="1" ht="7.5" customHeight="1">
      <c r="B119" s="22"/>
      <c r="R119" s="23"/>
    </row>
    <row r="120" spans="2:18" s="6" customFormat="1" ht="18.75" customHeight="1">
      <c r="B120" s="22"/>
      <c r="C120" s="17" t="s">
        <v>22</v>
      </c>
      <c r="F120" s="15" t="str">
        <f>$F$9</f>
        <v>Středokluky</v>
      </c>
      <c r="K120" s="17" t="s">
        <v>24</v>
      </c>
      <c r="M120" s="184" t="str">
        <f>IF($O$9="","",$O$9)</f>
        <v>17.08.2015</v>
      </c>
      <c r="N120" s="145"/>
      <c r="O120" s="145"/>
      <c r="P120" s="145"/>
      <c r="R120" s="23"/>
    </row>
    <row r="121" spans="2:18" s="6" customFormat="1" ht="7.5" customHeight="1">
      <c r="B121" s="22"/>
      <c r="R121" s="23"/>
    </row>
    <row r="122" spans="2:18" s="6" customFormat="1" ht="15.75" customHeight="1">
      <c r="B122" s="22"/>
      <c r="C122" s="17" t="s">
        <v>28</v>
      </c>
      <c r="F122" s="15" t="str">
        <f>$E$12</f>
        <v>Obec Středokluky</v>
      </c>
      <c r="K122" s="17" t="s">
        <v>34</v>
      </c>
      <c r="M122" s="147" t="str">
        <f>$E$18</f>
        <v>Ing. Jiří Sobol</v>
      </c>
      <c r="N122" s="145"/>
      <c r="O122" s="145"/>
      <c r="P122" s="145"/>
      <c r="Q122" s="145"/>
      <c r="R122" s="23"/>
    </row>
    <row r="123" spans="2:18" s="6" customFormat="1" ht="15" customHeight="1">
      <c r="B123" s="22"/>
      <c r="C123" s="17" t="s">
        <v>32</v>
      </c>
      <c r="F123" s="15" t="str">
        <f>IF($E$15="","",$E$15)</f>
        <v>Vyplň údaj</v>
      </c>
      <c r="K123" s="17" t="s">
        <v>37</v>
      </c>
      <c r="M123" s="147" t="str">
        <f>$E$21</f>
        <v>Ing. Jiří Sobol</v>
      </c>
      <c r="N123" s="145"/>
      <c r="O123" s="145"/>
      <c r="P123" s="145"/>
      <c r="Q123" s="145"/>
      <c r="R123" s="23"/>
    </row>
    <row r="124" spans="2:18" s="6" customFormat="1" ht="11.25" customHeight="1">
      <c r="B124" s="22"/>
      <c r="R124" s="23"/>
    </row>
    <row r="125" spans="2:27" s="111" customFormat="1" ht="30" customHeight="1">
      <c r="B125" s="112"/>
      <c r="C125" s="113" t="s">
        <v>131</v>
      </c>
      <c r="D125" s="114" t="s">
        <v>132</v>
      </c>
      <c r="E125" s="114" t="s">
        <v>60</v>
      </c>
      <c r="F125" s="188" t="s">
        <v>133</v>
      </c>
      <c r="G125" s="189"/>
      <c r="H125" s="189"/>
      <c r="I125" s="189"/>
      <c r="J125" s="114" t="s">
        <v>134</v>
      </c>
      <c r="K125" s="114" t="s">
        <v>135</v>
      </c>
      <c r="L125" s="188" t="s">
        <v>136</v>
      </c>
      <c r="M125" s="189"/>
      <c r="N125" s="188" t="s">
        <v>137</v>
      </c>
      <c r="O125" s="189"/>
      <c r="P125" s="189"/>
      <c r="Q125" s="190"/>
      <c r="R125" s="115"/>
      <c r="T125" s="58" t="s">
        <v>138</v>
      </c>
      <c r="U125" s="59" t="s">
        <v>42</v>
      </c>
      <c r="V125" s="59" t="s">
        <v>139</v>
      </c>
      <c r="W125" s="59" t="s">
        <v>140</v>
      </c>
      <c r="X125" s="59" t="s">
        <v>141</v>
      </c>
      <c r="Y125" s="59" t="s">
        <v>142</v>
      </c>
      <c r="Z125" s="59" t="s">
        <v>143</v>
      </c>
      <c r="AA125" s="60" t="s">
        <v>144</v>
      </c>
    </row>
    <row r="126" spans="2:63" s="6" customFormat="1" ht="30" customHeight="1">
      <c r="B126" s="22"/>
      <c r="C126" s="63" t="s">
        <v>106</v>
      </c>
      <c r="N126" s="199">
        <f>$BK$126</f>
        <v>0</v>
      </c>
      <c r="O126" s="145"/>
      <c r="P126" s="145"/>
      <c r="Q126" s="145"/>
      <c r="R126" s="23"/>
      <c r="T126" s="62"/>
      <c r="U126" s="36"/>
      <c r="V126" s="36"/>
      <c r="W126" s="116">
        <f>$W$127+$W$168+$W$174</f>
        <v>0</v>
      </c>
      <c r="X126" s="36"/>
      <c r="Y126" s="116">
        <f>$Y$127+$Y$168+$Y$174</f>
        <v>93.6519</v>
      </c>
      <c r="Z126" s="36"/>
      <c r="AA126" s="117">
        <f>$AA$127+$AA$168+$AA$174</f>
        <v>195.735</v>
      </c>
      <c r="AT126" s="6" t="s">
        <v>77</v>
      </c>
      <c r="AU126" s="6" t="s">
        <v>111</v>
      </c>
      <c r="BK126" s="118">
        <f>$BK$127+$BK$168+$BK$174</f>
        <v>0</v>
      </c>
    </row>
    <row r="127" spans="2:63" s="119" customFormat="1" ht="37.5" customHeight="1">
      <c r="B127" s="120"/>
      <c r="D127" s="121" t="s">
        <v>112</v>
      </c>
      <c r="E127" s="121"/>
      <c r="F127" s="121"/>
      <c r="G127" s="121"/>
      <c r="H127" s="121"/>
      <c r="I127" s="121"/>
      <c r="J127" s="121"/>
      <c r="K127" s="121"/>
      <c r="L127" s="121"/>
      <c r="M127" s="121"/>
      <c r="N127" s="200">
        <f>$BK$127</f>
        <v>0</v>
      </c>
      <c r="O127" s="201"/>
      <c r="P127" s="201"/>
      <c r="Q127" s="201"/>
      <c r="R127" s="123"/>
      <c r="T127" s="124"/>
      <c r="W127" s="125">
        <f>$W$128+$W$134+$W$143+$W$145+$W$162+$W$165</f>
        <v>0</v>
      </c>
      <c r="Y127" s="125">
        <f>$Y$128+$Y$134+$Y$143+$Y$145+$Y$162+$Y$165</f>
        <v>93.6519</v>
      </c>
      <c r="AA127" s="126">
        <f>$AA$128+$AA$134+$AA$143+$AA$145+$AA$162+$AA$165</f>
        <v>195.735</v>
      </c>
      <c r="AR127" s="122" t="s">
        <v>21</v>
      </c>
      <c r="AT127" s="122" t="s">
        <v>77</v>
      </c>
      <c r="AU127" s="122" t="s">
        <v>78</v>
      </c>
      <c r="AY127" s="122" t="s">
        <v>145</v>
      </c>
      <c r="BK127" s="127">
        <f>$BK$128+$BK$134+$BK$143+$BK$145+$BK$162+$BK$165</f>
        <v>0</v>
      </c>
    </row>
    <row r="128" spans="2:63" s="119" customFormat="1" ht="21" customHeight="1">
      <c r="B128" s="120"/>
      <c r="D128" s="128" t="s">
        <v>113</v>
      </c>
      <c r="E128" s="128"/>
      <c r="F128" s="128"/>
      <c r="G128" s="128"/>
      <c r="H128" s="128"/>
      <c r="I128" s="128"/>
      <c r="J128" s="128"/>
      <c r="K128" s="128"/>
      <c r="L128" s="128"/>
      <c r="M128" s="128"/>
      <c r="N128" s="202">
        <f>$BK$128</f>
        <v>0</v>
      </c>
      <c r="O128" s="201"/>
      <c r="P128" s="201"/>
      <c r="Q128" s="201"/>
      <c r="R128" s="123"/>
      <c r="T128" s="124"/>
      <c r="W128" s="125">
        <f>SUM($W$129:$W$133)</f>
        <v>0</v>
      </c>
      <c r="Y128" s="125">
        <f>SUM($Y$129:$Y$133)</f>
        <v>0</v>
      </c>
      <c r="AA128" s="126">
        <f>SUM($AA$129:$AA$133)</f>
        <v>195.735</v>
      </c>
      <c r="AR128" s="122" t="s">
        <v>21</v>
      </c>
      <c r="AT128" s="122" t="s">
        <v>77</v>
      </c>
      <c r="AU128" s="122" t="s">
        <v>21</v>
      </c>
      <c r="AY128" s="122" t="s">
        <v>145</v>
      </c>
      <c r="BK128" s="127">
        <f>SUM($BK$129:$BK$133)</f>
        <v>0</v>
      </c>
    </row>
    <row r="129" spans="2:65" s="6" customFormat="1" ht="27" customHeight="1">
      <c r="B129" s="22"/>
      <c r="C129" s="129" t="s">
        <v>21</v>
      </c>
      <c r="D129" s="129" t="s">
        <v>146</v>
      </c>
      <c r="E129" s="130" t="s">
        <v>222</v>
      </c>
      <c r="F129" s="191" t="s">
        <v>223</v>
      </c>
      <c r="G129" s="192"/>
      <c r="H129" s="192"/>
      <c r="I129" s="192"/>
      <c r="J129" s="131" t="s">
        <v>177</v>
      </c>
      <c r="K129" s="132">
        <v>320</v>
      </c>
      <c r="L129" s="193">
        <v>0</v>
      </c>
      <c r="M129" s="192"/>
      <c r="N129" s="194">
        <f>ROUND($L$129*$K$129,2)</f>
        <v>0</v>
      </c>
      <c r="O129" s="192"/>
      <c r="P129" s="192"/>
      <c r="Q129" s="192"/>
      <c r="R129" s="23"/>
      <c r="T129" s="133"/>
      <c r="U129" s="29" t="s">
        <v>43</v>
      </c>
      <c r="W129" s="134">
        <f>$V$129*$K$129</f>
        <v>0</v>
      </c>
      <c r="X129" s="134">
        <v>0</v>
      </c>
      <c r="Y129" s="134">
        <f>$X$129*$K$129</f>
        <v>0</v>
      </c>
      <c r="Z129" s="134">
        <v>0.255</v>
      </c>
      <c r="AA129" s="135">
        <f>$Z$129*$K$129</f>
        <v>81.6</v>
      </c>
      <c r="AR129" s="6" t="s">
        <v>150</v>
      </c>
      <c r="AT129" s="6" t="s">
        <v>146</v>
      </c>
      <c r="AU129" s="6" t="s">
        <v>102</v>
      </c>
      <c r="AY129" s="6" t="s">
        <v>145</v>
      </c>
      <c r="BE129" s="85">
        <f>IF($U$129="základní",$N$129,0)</f>
        <v>0</v>
      </c>
      <c r="BF129" s="85">
        <f>IF($U$129="snížená",$N$129,0)</f>
        <v>0</v>
      </c>
      <c r="BG129" s="85">
        <f>IF($U$129="zákl. přenesená",$N$129,0)</f>
        <v>0</v>
      </c>
      <c r="BH129" s="85">
        <f>IF($U$129="sníž. přenesená",$N$129,0)</f>
        <v>0</v>
      </c>
      <c r="BI129" s="85">
        <f>IF($U$129="nulová",$N$129,0)</f>
        <v>0</v>
      </c>
      <c r="BJ129" s="6" t="s">
        <v>21</v>
      </c>
      <c r="BK129" s="85">
        <f>ROUND($L$129*$K$129,2)</f>
        <v>0</v>
      </c>
      <c r="BL129" s="6" t="s">
        <v>150</v>
      </c>
      <c r="BM129" s="6" t="s">
        <v>224</v>
      </c>
    </row>
    <row r="130" spans="2:65" s="6" customFormat="1" ht="15.75" customHeight="1">
      <c r="B130" s="22"/>
      <c r="C130" s="129" t="s">
        <v>102</v>
      </c>
      <c r="D130" s="129" t="s">
        <v>146</v>
      </c>
      <c r="E130" s="130" t="s">
        <v>225</v>
      </c>
      <c r="F130" s="191" t="s">
        <v>226</v>
      </c>
      <c r="G130" s="192"/>
      <c r="H130" s="192"/>
      <c r="I130" s="192"/>
      <c r="J130" s="131" t="s">
        <v>177</v>
      </c>
      <c r="K130" s="132">
        <v>212</v>
      </c>
      <c r="L130" s="193">
        <v>0</v>
      </c>
      <c r="M130" s="192"/>
      <c r="N130" s="194">
        <f>ROUND($L$130*$K$130,2)</f>
        <v>0</v>
      </c>
      <c r="O130" s="192"/>
      <c r="P130" s="192"/>
      <c r="Q130" s="192"/>
      <c r="R130" s="23"/>
      <c r="T130" s="133"/>
      <c r="U130" s="29" t="s">
        <v>43</v>
      </c>
      <c r="W130" s="134">
        <f>$V$130*$K$130</f>
        <v>0</v>
      </c>
      <c r="X130" s="134">
        <v>0</v>
      </c>
      <c r="Y130" s="134">
        <f>$X$130*$K$130</f>
        <v>0</v>
      </c>
      <c r="Z130" s="134">
        <v>0.235</v>
      </c>
      <c r="AA130" s="135">
        <f>$Z$130*$K$130</f>
        <v>49.82</v>
      </c>
      <c r="AR130" s="6" t="s">
        <v>150</v>
      </c>
      <c r="AT130" s="6" t="s">
        <v>146</v>
      </c>
      <c r="AU130" s="6" t="s">
        <v>102</v>
      </c>
      <c r="AY130" s="6" t="s">
        <v>145</v>
      </c>
      <c r="BE130" s="85">
        <f>IF($U$130="základní",$N$130,0)</f>
        <v>0</v>
      </c>
      <c r="BF130" s="85">
        <f>IF($U$130="snížená",$N$130,0)</f>
        <v>0</v>
      </c>
      <c r="BG130" s="85">
        <f>IF($U$130="zákl. přenesená",$N$130,0)</f>
        <v>0</v>
      </c>
      <c r="BH130" s="85">
        <f>IF($U$130="sníž. přenesená",$N$130,0)</f>
        <v>0</v>
      </c>
      <c r="BI130" s="85">
        <f>IF($U$130="nulová",$N$130,0)</f>
        <v>0</v>
      </c>
      <c r="BJ130" s="6" t="s">
        <v>21</v>
      </c>
      <c r="BK130" s="85">
        <f>ROUND($L$130*$K$130,2)</f>
        <v>0</v>
      </c>
      <c r="BL130" s="6" t="s">
        <v>150</v>
      </c>
      <c r="BM130" s="6" t="s">
        <v>227</v>
      </c>
    </row>
    <row r="131" spans="2:65" s="6" customFormat="1" ht="15.75" customHeight="1">
      <c r="B131" s="22"/>
      <c r="C131" s="129" t="s">
        <v>156</v>
      </c>
      <c r="D131" s="129" t="s">
        <v>146</v>
      </c>
      <c r="E131" s="130" t="s">
        <v>228</v>
      </c>
      <c r="F131" s="191" t="s">
        <v>229</v>
      </c>
      <c r="G131" s="192"/>
      <c r="H131" s="192"/>
      <c r="I131" s="192"/>
      <c r="J131" s="131" t="s">
        <v>177</v>
      </c>
      <c r="K131" s="132">
        <v>108</v>
      </c>
      <c r="L131" s="193">
        <v>0</v>
      </c>
      <c r="M131" s="192"/>
      <c r="N131" s="194">
        <f>ROUND($L$131*$K$131,2)</f>
        <v>0</v>
      </c>
      <c r="O131" s="192"/>
      <c r="P131" s="192"/>
      <c r="Q131" s="192"/>
      <c r="R131" s="23"/>
      <c r="T131" s="133"/>
      <c r="U131" s="29" t="s">
        <v>43</v>
      </c>
      <c r="W131" s="134">
        <f>$V$131*$K$131</f>
        <v>0</v>
      </c>
      <c r="X131" s="134">
        <v>0</v>
      </c>
      <c r="Y131" s="134">
        <f>$X$131*$K$131</f>
        <v>0</v>
      </c>
      <c r="Z131" s="134">
        <v>0.4</v>
      </c>
      <c r="AA131" s="135">
        <f>$Z$131*$K$131</f>
        <v>43.2</v>
      </c>
      <c r="AR131" s="6" t="s">
        <v>150</v>
      </c>
      <c r="AT131" s="6" t="s">
        <v>146</v>
      </c>
      <c r="AU131" s="6" t="s">
        <v>102</v>
      </c>
      <c r="AY131" s="6" t="s">
        <v>145</v>
      </c>
      <c r="BE131" s="85">
        <f>IF($U$131="základní",$N$131,0)</f>
        <v>0</v>
      </c>
      <c r="BF131" s="85">
        <f>IF($U$131="snížená",$N$131,0)</f>
        <v>0</v>
      </c>
      <c r="BG131" s="85">
        <f>IF($U$131="zákl. přenesená",$N$131,0)</f>
        <v>0</v>
      </c>
      <c r="BH131" s="85">
        <f>IF($U$131="sníž. přenesená",$N$131,0)</f>
        <v>0</v>
      </c>
      <c r="BI131" s="85">
        <f>IF($U$131="nulová",$N$131,0)</f>
        <v>0</v>
      </c>
      <c r="BJ131" s="6" t="s">
        <v>21</v>
      </c>
      <c r="BK131" s="85">
        <f>ROUND($L$131*$K$131,2)</f>
        <v>0</v>
      </c>
      <c r="BL131" s="6" t="s">
        <v>150</v>
      </c>
      <c r="BM131" s="6" t="s">
        <v>230</v>
      </c>
    </row>
    <row r="132" spans="2:65" s="6" customFormat="1" ht="15.75" customHeight="1">
      <c r="B132" s="22"/>
      <c r="C132" s="129" t="s">
        <v>150</v>
      </c>
      <c r="D132" s="129" t="s">
        <v>146</v>
      </c>
      <c r="E132" s="130" t="s">
        <v>231</v>
      </c>
      <c r="F132" s="191" t="s">
        <v>232</v>
      </c>
      <c r="G132" s="192"/>
      <c r="H132" s="192"/>
      <c r="I132" s="192"/>
      <c r="J132" s="131" t="s">
        <v>149</v>
      </c>
      <c r="K132" s="132">
        <v>103</v>
      </c>
      <c r="L132" s="193">
        <v>0</v>
      </c>
      <c r="M132" s="192"/>
      <c r="N132" s="194">
        <f>ROUND($L$132*$K$132,2)</f>
        <v>0</v>
      </c>
      <c r="O132" s="192"/>
      <c r="P132" s="192"/>
      <c r="Q132" s="192"/>
      <c r="R132" s="23"/>
      <c r="T132" s="133"/>
      <c r="U132" s="29" t="s">
        <v>43</v>
      </c>
      <c r="W132" s="134">
        <f>$V$132*$K$132</f>
        <v>0</v>
      </c>
      <c r="X132" s="134">
        <v>0</v>
      </c>
      <c r="Y132" s="134">
        <f>$X$132*$K$132</f>
        <v>0</v>
      </c>
      <c r="Z132" s="134">
        <v>0.205</v>
      </c>
      <c r="AA132" s="135">
        <f>$Z$132*$K$132</f>
        <v>21.115</v>
      </c>
      <c r="AR132" s="6" t="s">
        <v>150</v>
      </c>
      <c r="AT132" s="6" t="s">
        <v>146</v>
      </c>
      <c r="AU132" s="6" t="s">
        <v>102</v>
      </c>
      <c r="AY132" s="6" t="s">
        <v>145</v>
      </c>
      <c r="BE132" s="85">
        <f>IF($U$132="základní",$N$132,0)</f>
        <v>0</v>
      </c>
      <c r="BF132" s="85">
        <f>IF($U$132="snížená",$N$132,0)</f>
        <v>0</v>
      </c>
      <c r="BG132" s="85">
        <f>IF($U$132="zákl. přenesená",$N$132,0)</f>
        <v>0</v>
      </c>
      <c r="BH132" s="85">
        <f>IF($U$132="sníž. přenesená",$N$132,0)</f>
        <v>0</v>
      </c>
      <c r="BI132" s="85">
        <f>IF($U$132="nulová",$N$132,0)</f>
        <v>0</v>
      </c>
      <c r="BJ132" s="6" t="s">
        <v>21</v>
      </c>
      <c r="BK132" s="85">
        <f>ROUND($L$132*$K$132,2)</f>
        <v>0</v>
      </c>
      <c r="BL132" s="6" t="s">
        <v>150</v>
      </c>
      <c r="BM132" s="6" t="s">
        <v>233</v>
      </c>
    </row>
    <row r="133" spans="2:65" s="6" customFormat="1" ht="15.75" customHeight="1">
      <c r="B133" s="22"/>
      <c r="C133" s="129" t="s">
        <v>166</v>
      </c>
      <c r="D133" s="129" t="s">
        <v>146</v>
      </c>
      <c r="E133" s="130" t="s">
        <v>234</v>
      </c>
      <c r="F133" s="191" t="s">
        <v>235</v>
      </c>
      <c r="G133" s="192"/>
      <c r="H133" s="192"/>
      <c r="I133" s="192"/>
      <c r="J133" s="131" t="s">
        <v>177</v>
      </c>
      <c r="K133" s="132">
        <v>320</v>
      </c>
      <c r="L133" s="193">
        <v>0</v>
      </c>
      <c r="M133" s="192"/>
      <c r="N133" s="194">
        <f>ROUND($L$133*$K$133,2)</f>
        <v>0</v>
      </c>
      <c r="O133" s="192"/>
      <c r="P133" s="192"/>
      <c r="Q133" s="192"/>
      <c r="R133" s="23"/>
      <c r="T133" s="133"/>
      <c r="U133" s="29" t="s">
        <v>43</v>
      </c>
      <c r="W133" s="134">
        <f>$V$133*$K$133</f>
        <v>0</v>
      </c>
      <c r="X133" s="134">
        <v>0</v>
      </c>
      <c r="Y133" s="134">
        <f>$X$133*$K$133</f>
        <v>0</v>
      </c>
      <c r="Z133" s="134">
        <v>0</v>
      </c>
      <c r="AA133" s="135">
        <f>$Z$133*$K$133</f>
        <v>0</v>
      </c>
      <c r="AR133" s="6" t="s">
        <v>150</v>
      </c>
      <c r="AT133" s="6" t="s">
        <v>146</v>
      </c>
      <c r="AU133" s="6" t="s">
        <v>102</v>
      </c>
      <c r="AY133" s="6" t="s">
        <v>145</v>
      </c>
      <c r="BE133" s="85">
        <f>IF($U$133="základní",$N$133,0)</f>
        <v>0</v>
      </c>
      <c r="BF133" s="85">
        <f>IF($U$133="snížená",$N$133,0)</f>
        <v>0</v>
      </c>
      <c r="BG133" s="85">
        <f>IF($U$133="zákl. přenesená",$N$133,0)</f>
        <v>0</v>
      </c>
      <c r="BH133" s="85">
        <f>IF($U$133="sníž. přenesená",$N$133,0)</f>
        <v>0</v>
      </c>
      <c r="BI133" s="85">
        <f>IF($U$133="nulová",$N$133,0)</f>
        <v>0</v>
      </c>
      <c r="BJ133" s="6" t="s">
        <v>21</v>
      </c>
      <c r="BK133" s="85">
        <f>ROUND($L$133*$K$133,2)</f>
        <v>0</v>
      </c>
      <c r="BL133" s="6" t="s">
        <v>150</v>
      </c>
      <c r="BM133" s="6" t="s">
        <v>236</v>
      </c>
    </row>
    <row r="134" spans="2:63" s="119" customFormat="1" ht="30.75" customHeight="1">
      <c r="B134" s="120"/>
      <c r="D134" s="128" t="s">
        <v>220</v>
      </c>
      <c r="E134" s="128"/>
      <c r="F134" s="128"/>
      <c r="G134" s="128"/>
      <c r="H134" s="128"/>
      <c r="I134" s="128"/>
      <c r="J134" s="128"/>
      <c r="K134" s="128"/>
      <c r="L134" s="128"/>
      <c r="M134" s="128"/>
      <c r="N134" s="202">
        <f>$BK$134</f>
        <v>0</v>
      </c>
      <c r="O134" s="201"/>
      <c r="P134" s="201"/>
      <c r="Q134" s="201"/>
      <c r="R134" s="123"/>
      <c r="T134" s="124"/>
      <c r="W134" s="125">
        <f>SUM($W$135:$W$142)</f>
        <v>0</v>
      </c>
      <c r="Y134" s="125">
        <f>SUM($Y$135:$Y$142)</f>
        <v>76.2312</v>
      </c>
      <c r="AA134" s="126">
        <f>SUM($AA$135:$AA$142)</f>
        <v>0</v>
      </c>
      <c r="AR134" s="122" t="s">
        <v>21</v>
      </c>
      <c r="AT134" s="122" t="s">
        <v>77</v>
      </c>
      <c r="AU134" s="122" t="s">
        <v>21</v>
      </c>
      <c r="AY134" s="122" t="s">
        <v>145</v>
      </c>
      <c r="BK134" s="127">
        <f>SUM($BK$135:$BK$142)</f>
        <v>0</v>
      </c>
    </row>
    <row r="135" spans="2:65" s="6" customFormat="1" ht="15.75" customHeight="1">
      <c r="B135" s="22"/>
      <c r="C135" s="129" t="s">
        <v>170</v>
      </c>
      <c r="D135" s="129" t="s">
        <v>146</v>
      </c>
      <c r="E135" s="130" t="s">
        <v>237</v>
      </c>
      <c r="F135" s="191" t="s">
        <v>238</v>
      </c>
      <c r="G135" s="192"/>
      <c r="H135" s="192"/>
      <c r="I135" s="192"/>
      <c r="J135" s="131" t="s">
        <v>177</v>
      </c>
      <c r="K135" s="132">
        <v>212</v>
      </c>
      <c r="L135" s="193">
        <v>0</v>
      </c>
      <c r="M135" s="192"/>
      <c r="N135" s="194">
        <f>ROUND($L$135*$K$135,2)</f>
        <v>0</v>
      </c>
      <c r="O135" s="192"/>
      <c r="P135" s="192"/>
      <c r="Q135" s="192"/>
      <c r="R135" s="23"/>
      <c r="T135" s="133"/>
      <c r="U135" s="29" t="s">
        <v>43</v>
      </c>
      <c r="W135" s="134">
        <f>$V$135*$K$135</f>
        <v>0</v>
      </c>
      <c r="X135" s="134">
        <v>0</v>
      </c>
      <c r="Y135" s="134">
        <f>$X$135*$K$135</f>
        <v>0</v>
      </c>
      <c r="Z135" s="134">
        <v>0</v>
      </c>
      <c r="AA135" s="135">
        <f>$Z$135*$K$135</f>
        <v>0</v>
      </c>
      <c r="AR135" s="6" t="s">
        <v>150</v>
      </c>
      <c r="AT135" s="6" t="s">
        <v>146</v>
      </c>
      <c r="AU135" s="6" t="s">
        <v>102</v>
      </c>
      <c r="AY135" s="6" t="s">
        <v>145</v>
      </c>
      <c r="BE135" s="85">
        <f>IF($U$135="základní",$N$135,0)</f>
        <v>0</v>
      </c>
      <c r="BF135" s="85">
        <f>IF($U$135="snížená",$N$135,0)</f>
        <v>0</v>
      </c>
      <c r="BG135" s="85">
        <f>IF($U$135="zákl. přenesená",$N$135,0)</f>
        <v>0</v>
      </c>
      <c r="BH135" s="85">
        <f>IF($U$135="sníž. přenesená",$N$135,0)</f>
        <v>0</v>
      </c>
      <c r="BI135" s="85">
        <f>IF($U$135="nulová",$N$135,0)</f>
        <v>0</v>
      </c>
      <c r="BJ135" s="6" t="s">
        <v>21</v>
      </c>
      <c r="BK135" s="85">
        <f>ROUND($L$135*$K$135,2)</f>
        <v>0</v>
      </c>
      <c r="BL135" s="6" t="s">
        <v>150</v>
      </c>
      <c r="BM135" s="6" t="s">
        <v>239</v>
      </c>
    </row>
    <row r="136" spans="2:65" s="6" customFormat="1" ht="15.75" customHeight="1">
      <c r="B136" s="22"/>
      <c r="C136" s="129" t="s">
        <v>174</v>
      </c>
      <c r="D136" s="129" t="s">
        <v>146</v>
      </c>
      <c r="E136" s="130" t="s">
        <v>240</v>
      </c>
      <c r="F136" s="191" t="s">
        <v>241</v>
      </c>
      <c r="G136" s="192"/>
      <c r="H136" s="192"/>
      <c r="I136" s="192"/>
      <c r="J136" s="131" t="s">
        <v>177</v>
      </c>
      <c r="K136" s="132">
        <v>108</v>
      </c>
      <c r="L136" s="193">
        <v>0</v>
      </c>
      <c r="M136" s="192"/>
      <c r="N136" s="194">
        <f>ROUND($L$136*$K$136,2)</f>
        <v>0</v>
      </c>
      <c r="O136" s="192"/>
      <c r="P136" s="192"/>
      <c r="Q136" s="192"/>
      <c r="R136" s="23"/>
      <c r="T136" s="133"/>
      <c r="U136" s="29" t="s">
        <v>43</v>
      </c>
      <c r="W136" s="134">
        <f>$V$136*$K$136</f>
        <v>0</v>
      </c>
      <c r="X136" s="134">
        <v>0</v>
      </c>
      <c r="Y136" s="134">
        <f>$X$136*$K$136</f>
        <v>0</v>
      </c>
      <c r="Z136" s="134">
        <v>0</v>
      </c>
      <c r="AA136" s="135">
        <f>$Z$136*$K$136</f>
        <v>0</v>
      </c>
      <c r="AR136" s="6" t="s">
        <v>150</v>
      </c>
      <c r="AT136" s="6" t="s">
        <v>146</v>
      </c>
      <c r="AU136" s="6" t="s">
        <v>102</v>
      </c>
      <c r="AY136" s="6" t="s">
        <v>145</v>
      </c>
      <c r="BE136" s="85">
        <f>IF($U$136="základní",$N$136,0)</f>
        <v>0</v>
      </c>
      <c r="BF136" s="85">
        <f>IF($U$136="snížená",$N$136,0)</f>
        <v>0</v>
      </c>
      <c r="BG136" s="85">
        <f>IF($U$136="zákl. přenesená",$N$136,0)</f>
        <v>0</v>
      </c>
      <c r="BH136" s="85">
        <f>IF($U$136="sníž. přenesená",$N$136,0)</f>
        <v>0</v>
      </c>
      <c r="BI136" s="85">
        <f>IF($U$136="nulová",$N$136,0)</f>
        <v>0</v>
      </c>
      <c r="BJ136" s="6" t="s">
        <v>21</v>
      </c>
      <c r="BK136" s="85">
        <f>ROUND($L$136*$K$136,2)</f>
        <v>0</v>
      </c>
      <c r="BL136" s="6" t="s">
        <v>150</v>
      </c>
      <c r="BM136" s="6" t="s">
        <v>242</v>
      </c>
    </row>
    <row r="137" spans="2:65" s="6" customFormat="1" ht="27" customHeight="1">
      <c r="B137" s="22"/>
      <c r="C137" s="129" t="s">
        <v>164</v>
      </c>
      <c r="D137" s="129" t="s">
        <v>146</v>
      </c>
      <c r="E137" s="130" t="s">
        <v>243</v>
      </c>
      <c r="F137" s="191" t="s">
        <v>244</v>
      </c>
      <c r="G137" s="192"/>
      <c r="H137" s="192"/>
      <c r="I137" s="192"/>
      <c r="J137" s="131" t="s">
        <v>177</v>
      </c>
      <c r="K137" s="132">
        <v>108</v>
      </c>
      <c r="L137" s="193">
        <v>0</v>
      </c>
      <c r="M137" s="192"/>
      <c r="N137" s="194">
        <f>ROUND($L$137*$K$137,2)</f>
        <v>0</v>
      </c>
      <c r="O137" s="192"/>
      <c r="P137" s="192"/>
      <c r="Q137" s="192"/>
      <c r="R137" s="23"/>
      <c r="T137" s="133"/>
      <c r="U137" s="29" t="s">
        <v>43</v>
      </c>
      <c r="W137" s="134">
        <f>$V$137*$K$137</f>
        <v>0</v>
      </c>
      <c r="X137" s="134">
        <v>0</v>
      </c>
      <c r="Y137" s="134">
        <f>$X$137*$K$137</f>
        <v>0</v>
      </c>
      <c r="Z137" s="134">
        <v>0</v>
      </c>
      <c r="AA137" s="135">
        <f>$Z$137*$K$137</f>
        <v>0</v>
      </c>
      <c r="AR137" s="6" t="s">
        <v>150</v>
      </c>
      <c r="AT137" s="6" t="s">
        <v>146</v>
      </c>
      <c r="AU137" s="6" t="s">
        <v>102</v>
      </c>
      <c r="AY137" s="6" t="s">
        <v>145</v>
      </c>
      <c r="BE137" s="85">
        <f>IF($U$137="základní",$N$137,0)</f>
        <v>0</v>
      </c>
      <c r="BF137" s="85">
        <f>IF($U$137="snížená",$N$137,0)</f>
        <v>0</v>
      </c>
      <c r="BG137" s="85">
        <f>IF($U$137="zákl. přenesená",$N$137,0)</f>
        <v>0</v>
      </c>
      <c r="BH137" s="85">
        <f>IF($U$137="sníž. přenesená",$N$137,0)</f>
        <v>0</v>
      </c>
      <c r="BI137" s="85">
        <f>IF($U$137="nulová",$N$137,0)</f>
        <v>0</v>
      </c>
      <c r="BJ137" s="6" t="s">
        <v>21</v>
      </c>
      <c r="BK137" s="85">
        <f>ROUND($L$137*$K$137,2)</f>
        <v>0</v>
      </c>
      <c r="BL137" s="6" t="s">
        <v>150</v>
      </c>
      <c r="BM137" s="6" t="s">
        <v>245</v>
      </c>
    </row>
    <row r="138" spans="2:65" s="6" customFormat="1" ht="27" customHeight="1">
      <c r="B138" s="22"/>
      <c r="C138" s="129" t="s">
        <v>183</v>
      </c>
      <c r="D138" s="129" t="s">
        <v>146</v>
      </c>
      <c r="E138" s="130" t="s">
        <v>246</v>
      </c>
      <c r="F138" s="191" t="s">
        <v>247</v>
      </c>
      <c r="G138" s="192"/>
      <c r="H138" s="192"/>
      <c r="I138" s="192"/>
      <c r="J138" s="131" t="s">
        <v>177</v>
      </c>
      <c r="K138" s="132">
        <v>212</v>
      </c>
      <c r="L138" s="193">
        <v>0</v>
      </c>
      <c r="M138" s="192"/>
      <c r="N138" s="194">
        <f>ROUND($L$138*$K$138,2)</f>
        <v>0</v>
      </c>
      <c r="O138" s="192"/>
      <c r="P138" s="192"/>
      <c r="Q138" s="192"/>
      <c r="R138" s="23"/>
      <c r="T138" s="133"/>
      <c r="U138" s="29" t="s">
        <v>43</v>
      </c>
      <c r="W138" s="134">
        <f>$V$138*$K$138</f>
        <v>0</v>
      </c>
      <c r="X138" s="134">
        <v>0.08425</v>
      </c>
      <c r="Y138" s="134">
        <f>$X$138*$K$138</f>
        <v>17.861</v>
      </c>
      <c r="Z138" s="134">
        <v>0</v>
      </c>
      <c r="AA138" s="135">
        <f>$Z$138*$K$138</f>
        <v>0</v>
      </c>
      <c r="AR138" s="6" t="s">
        <v>150</v>
      </c>
      <c r="AT138" s="6" t="s">
        <v>146</v>
      </c>
      <c r="AU138" s="6" t="s">
        <v>102</v>
      </c>
      <c r="AY138" s="6" t="s">
        <v>145</v>
      </c>
      <c r="BE138" s="85">
        <f>IF($U$138="základní",$N$138,0)</f>
        <v>0</v>
      </c>
      <c r="BF138" s="85">
        <f>IF($U$138="snížená",$N$138,0)</f>
        <v>0</v>
      </c>
      <c r="BG138" s="85">
        <f>IF($U$138="zákl. přenesená",$N$138,0)</f>
        <v>0</v>
      </c>
      <c r="BH138" s="85">
        <f>IF($U$138="sníž. přenesená",$N$138,0)</f>
        <v>0</v>
      </c>
      <c r="BI138" s="85">
        <f>IF($U$138="nulová",$N$138,0)</f>
        <v>0</v>
      </c>
      <c r="BJ138" s="6" t="s">
        <v>21</v>
      </c>
      <c r="BK138" s="85">
        <f>ROUND($L$138*$K$138,2)</f>
        <v>0</v>
      </c>
      <c r="BL138" s="6" t="s">
        <v>150</v>
      </c>
      <c r="BM138" s="6" t="s">
        <v>248</v>
      </c>
    </row>
    <row r="139" spans="2:65" s="6" customFormat="1" ht="15.75" customHeight="1">
      <c r="B139" s="22"/>
      <c r="C139" s="136" t="s">
        <v>26</v>
      </c>
      <c r="D139" s="136" t="s">
        <v>160</v>
      </c>
      <c r="E139" s="137" t="s">
        <v>249</v>
      </c>
      <c r="F139" s="195" t="s">
        <v>250</v>
      </c>
      <c r="G139" s="196"/>
      <c r="H139" s="196"/>
      <c r="I139" s="196"/>
      <c r="J139" s="138" t="s">
        <v>177</v>
      </c>
      <c r="K139" s="139">
        <v>212</v>
      </c>
      <c r="L139" s="197">
        <v>0</v>
      </c>
      <c r="M139" s="196"/>
      <c r="N139" s="198">
        <f>ROUND($L$139*$K$139,2)</f>
        <v>0</v>
      </c>
      <c r="O139" s="192"/>
      <c r="P139" s="192"/>
      <c r="Q139" s="192"/>
      <c r="R139" s="23"/>
      <c r="T139" s="133"/>
      <c r="U139" s="29" t="s">
        <v>43</v>
      </c>
      <c r="W139" s="134">
        <f>$V$139*$K$139</f>
        <v>0</v>
      </c>
      <c r="X139" s="134">
        <v>0.14</v>
      </c>
      <c r="Y139" s="134">
        <f>$X$139*$K$139</f>
        <v>29.680000000000003</v>
      </c>
      <c r="Z139" s="134">
        <v>0</v>
      </c>
      <c r="AA139" s="135">
        <f>$Z$139*$K$139</f>
        <v>0</v>
      </c>
      <c r="AR139" s="6" t="s">
        <v>164</v>
      </c>
      <c r="AT139" s="6" t="s">
        <v>160</v>
      </c>
      <c r="AU139" s="6" t="s">
        <v>102</v>
      </c>
      <c r="AY139" s="6" t="s">
        <v>145</v>
      </c>
      <c r="BE139" s="85">
        <f>IF($U$139="základní",$N$139,0)</f>
        <v>0</v>
      </c>
      <c r="BF139" s="85">
        <f>IF($U$139="snížená",$N$139,0)</f>
        <v>0</v>
      </c>
      <c r="BG139" s="85">
        <f>IF($U$139="zákl. přenesená",$N$139,0)</f>
        <v>0</v>
      </c>
      <c r="BH139" s="85">
        <f>IF($U$139="sníž. přenesená",$N$139,0)</f>
        <v>0</v>
      </c>
      <c r="BI139" s="85">
        <f>IF($U$139="nulová",$N$139,0)</f>
        <v>0</v>
      </c>
      <c r="BJ139" s="6" t="s">
        <v>21</v>
      </c>
      <c r="BK139" s="85">
        <f>ROUND($L$139*$K$139,2)</f>
        <v>0</v>
      </c>
      <c r="BL139" s="6" t="s">
        <v>150</v>
      </c>
      <c r="BM139" s="6" t="s">
        <v>251</v>
      </c>
    </row>
    <row r="140" spans="2:65" s="6" customFormat="1" ht="27" customHeight="1">
      <c r="B140" s="22"/>
      <c r="C140" s="129" t="s">
        <v>190</v>
      </c>
      <c r="D140" s="129" t="s">
        <v>146</v>
      </c>
      <c r="E140" s="130" t="s">
        <v>252</v>
      </c>
      <c r="F140" s="191" t="s">
        <v>253</v>
      </c>
      <c r="G140" s="192"/>
      <c r="H140" s="192"/>
      <c r="I140" s="192"/>
      <c r="J140" s="131" t="s">
        <v>177</v>
      </c>
      <c r="K140" s="132">
        <v>108</v>
      </c>
      <c r="L140" s="193">
        <v>0</v>
      </c>
      <c r="M140" s="192"/>
      <c r="N140" s="194">
        <f>ROUND($L$140*$K$140,2)</f>
        <v>0</v>
      </c>
      <c r="O140" s="192"/>
      <c r="P140" s="192"/>
      <c r="Q140" s="192"/>
      <c r="R140" s="23"/>
      <c r="T140" s="133"/>
      <c r="U140" s="29" t="s">
        <v>43</v>
      </c>
      <c r="W140" s="134">
        <f>$V$140*$K$140</f>
        <v>0</v>
      </c>
      <c r="X140" s="134">
        <v>0.08565</v>
      </c>
      <c r="Y140" s="134">
        <f>$X$140*$K$140</f>
        <v>9.2502</v>
      </c>
      <c r="Z140" s="134">
        <v>0</v>
      </c>
      <c r="AA140" s="135">
        <f>$Z$140*$K$140</f>
        <v>0</v>
      </c>
      <c r="AR140" s="6" t="s">
        <v>150</v>
      </c>
      <c r="AT140" s="6" t="s">
        <v>146</v>
      </c>
      <c r="AU140" s="6" t="s">
        <v>102</v>
      </c>
      <c r="AY140" s="6" t="s">
        <v>145</v>
      </c>
      <c r="BE140" s="85">
        <f>IF($U$140="základní",$N$140,0)</f>
        <v>0</v>
      </c>
      <c r="BF140" s="85">
        <f>IF($U$140="snížená",$N$140,0)</f>
        <v>0</v>
      </c>
      <c r="BG140" s="85">
        <f>IF($U$140="zákl. přenesená",$N$140,0)</f>
        <v>0</v>
      </c>
      <c r="BH140" s="85">
        <f>IF($U$140="sníž. přenesená",$N$140,0)</f>
        <v>0</v>
      </c>
      <c r="BI140" s="85">
        <f>IF($U$140="nulová",$N$140,0)</f>
        <v>0</v>
      </c>
      <c r="BJ140" s="6" t="s">
        <v>21</v>
      </c>
      <c r="BK140" s="85">
        <f>ROUND($L$140*$K$140,2)</f>
        <v>0</v>
      </c>
      <c r="BL140" s="6" t="s">
        <v>150</v>
      </c>
      <c r="BM140" s="6" t="s">
        <v>254</v>
      </c>
    </row>
    <row r="141" spans="2:65" s="6" customFormat="1" ht="15.75" customHeight="1">
      <c r="B141" s="22"/>
      <c r="C141" s="136" t="s">
        <v>194</v>
      </c>
      <c r="D141" s="136" t="s">
        <v>160</v>
      </c>
      <c r="E141" s="137" t="s">
        <v>255</v>
      </c>
      <c r="F141" s="195" t="s">
        <v>256</v>
      </c>
      <c r="G141" s="196"/>
      <c r="H141" s="196"/>
      <c r="I141" s="196"/>
      <c r="J141" s="138" t="s">
        <v>177</v>
      </c>
      <c r="K141" s="139">
        <v>94</v>
      </c>
      <c r="L141" s="197">
        <v>0</v>
      </c>
      <c r="M141" s="196"/>
      <c r="N141" s="198">
        <f>ROUND($L$141*$K$141,2)</f>
        <v>0</v>
      </c>
      <c r="O141" s="192"/>
      <c r="P141" s="192"/>
      <c r="Q141" s="192"/>
      <c r="R141" s="23"/>
      <c r="T141" s="133"/>
      <c r="U141" s="29" t="s">
        <v>43</v>
      </c>
      <c r="W141" s="134">
        <f>$V$141*$K$141</f>
        <v>0</v>
      </c>
      <c r="X141" s="134">
        <v>0.18</v>
      </c>
      <c r="Y141" s="134">
        <f>$X$141*$K$141</f>
        <v>16.919999999999998</v>
      </c>
      <c r="Z141" s="134">
        <v>0</v>
      </c>
      <c r="AA141" s="135">
        <f>$Z$141*$K$141</f>
        <v>0</v>
      </c>
      <c r="AR141" s="6" t="s">
        <v>164</v>
      </c>
      <c r="AT141" s="6" t="s">
        <v>160</v>
      </c>
      <c r="AU141" s="6" t="s">
        <v>102</v>
      </c>
      <c r="AY141" s="6" t="s">
        <v>145</v>
      </c>
      <c r="BE141" s="85">
        <f>IF($U$141="základní",$N$141,0)</f>
        <v>0</v>
      </c>
      <c r="BF141" s="85">
        <f>IF($U$141="snížená",$N$141,0)</f>
        <v>0</v>
      </c>
      <c r="BG141" s="85">
        <f>IF($U$141="zákl. přenesená",$N$141,0)</f>
        <v>0</v>
      </c>
      <c r="BH141" s="85">
        <f>IF($U$141="sníž. přenesená",$N$141,0)</f>
        <v>0</v>
      </c>
      <c r="BI141" s="85">
        <f>IF($U$141="nulová",$N$141,0)</f>
        <v>0</v>
      </c>
      <c r="BJ141" s="6" t="s">
        <v>21</v>
      </c>
      <c r="BK141" s="85">
        <f>ROUND($L$141*$K$141,2)</f>
        <v>0</v>
      </c>
      <c r="BL141" s="6" t="s">
        <v>150</v>
      </c>
      <c r="BM141" s="6" t="s">
        <v>257</v>
      </c>
    </row>
    <row r="142" spans="2:65" s="6" customFormat="1" ht="15.75" customHeight="1">
      <c r="B142" s="22"/>
      <c r="C142" s="136" t="s">
        <v>198</v>
      </c>
      <c r="D142" s="136" t="s">
        <v>160</v>
      </c>
      <c r="E142" s="137" t="s">
        <v>258</v>
      </c>
      <c r="F142" s="195" t="s">
        <v>259</v>
      </c>
      <c r="G142" s="196"/>
      <c r="H142" s="196"/>
      <c r="I142" s="196"/>
      <c r="J142" s="138" t="s">
        <v>177</v>
      </c>
      <c r="K142" s="139">
        <v>14</v>
      </c>
      <c r="L142" s="197">
        <v>0</v>
      </c>
      <c r="M142" s="196"/>
      <c r="N142" s="198">
        <f>ROUND($L$142*$K$142,2)</f>
        <v>0</v>
      </c>
      <c r="O142" s="192"/>
      <c r="P142" s="192"/>
      <c r="Q142" s="192"/>
      <c r="R142" s="23"/>
      <c r="T142" s="133"/>
      <c r="U142" s="29" t="s">
        <v>43</v>
      </c>
      <c r="W142" s="134">
        <f>$V$142*$K$142</f>
        <v>0</v>
      </c>
      <c r="X142" s="134">
        <v>0.18</v>
      </c>
      <c r="Y142" s="134">
        <f>$X$142*$K$142</f>
        <v>2.52</v>
      </c>
      <c r="Z142" s="134">
        <v>0</v>
      </c>
      <c r="AA142" s="135">
        <f>$Z$142*$K$142</f>
        <v>0</v>
      </c>
      <c r="AR142" s="6" t="s">
        <v>164</v>
      </c>
      <c r="AT142" s="6" t="s">
        <v>160</v>
      </c>
      <c r="AU142" s="6" t="s">
        <v>102</v>
      </c>
      <c r="AY142" s="6" t="s">
        <v>145</v>
      </c>
      <c r="BE142" s="85">
        <f>IF($U$142="základní",$N$142,0)</f>
        <v>0</v>
      </c>
      <c r="BF142" s="85">
        <f>IF($U$142="snížená",$N$142,0)</f>
        <v>0</v>
      </c>
      <c r="BG142" s="85">
        <f>IF($U$142="zákl. přenesená",$N$142,0)</f>
        <v>0</v>
      </c>
      <c r="BH142" s="85">
        <f>IF($U$142="sníž. přenesená",$N$142,0)</f>
        <v>0</v>
      </c>
      <c r="BI142" s="85">
        <f>IF($U$142="nulová",$N$142,0)</f>
        <v>0</v>
      </c>
      <c r="BJ142" s="6" t="s">
        <v>21</v>
      </c>
      <c r="BK142" s="85">
        <f>ROUND($L$142*$K$142,2)</f>
        <v>0</v>
      </c>
      <c r="BL142" s="6" t="s">
        <v>150</v>
      </c>
      <c r="BM142" s="6" t="s">
        <v>260</v>
      </c>
    </row>
    <row r="143" spans="2:63" s="119" customFormat="1" ht="30.75" customHeight="1">
      <c r="B143" s="120"/>
      <c r="D143" s="128" t="s">
        <v>221</v>
      </c>
      <c r="E143" s="128"/>
      <c r="F143" s="128"/>
      <c r="G143" s="128"/>
      <c r="H143" s="128"/>
      <c r="I143" s="128"/>
      <c r="J143" s="128"/>
      <c r="K143" s="128"/>
      <c r="L143" s="128"/>
      <c r="M143" s="128"/>
      <c r="N143" s="202">
        <f>$BK$143</f>
        <v>0</v>
      </c>
      <c r="O143" s="201"/>
      <c r="P143" s="201"/>
      <c r="Q143" s="201"/>
      <c r="R143" s="123"/>
      <c r="T143" s="124"/>
      <c r="W143" s="125">
        <f>$W$144</f>
        <v>0</v>
      </c>
      <c r="Y143" s="125">
        <f>$Y$144</f>
        <v>0.9332400000000001</v>
      </c>
      <c r="AA143" s="126">
        <f>$AA$144</f>
        <v>0</v>
      </c>
      <c r="AR143" s="122" t="s">
        <v>21</v>
      </c>
      <c r="AT143" s="122" t="s">
        <v>77</v>
      </c>
      <c r="AU143" s="122" t="s">
        <v>21</v>
      </c>
      <c r="AY143" s="122" t="s">
        <v>145</v>
      </c>
      <c r="BK143" s="127">
        <f>$BK$144</f>
        <v>0</v>
      </c>
    </row>
    <row r="144" spans="2:65" s="6" customFormat="1" ht="15.75" customHeight="1">
      <c r="B144" s="22"/>
      <c r="C144" s="129" t="s">
        <v>202</v>
      </c>
      <c r="D144" s="129" t="s">
        <v>146</v>
      </c>
      <c r="E144" s="130" t="s">
        <v>261</v>
      </c>
      <c r="F144" s="191" t="s">
        <v>262</v>
      </c>
      <c r="G144" s="192"/>
      <c r="H144" s="192"/>
      <c r="I144" s="192"/>
      <c r="J144" s="131" t="s">
        <v>163</v>
      </c>
      <c r="K144" s="132">
        <v>3</v>
      </c>
      <c r="L144" s="193">
        <v>0</v>
      </c>
      <c r="M144" s="192"/>
      <c r="N144" s="194">
        <f>ROUND($L$144*$K$144,2)</f>
        <v>0</v>
      </c>
      <c r="O144" s="192"/>
      <c r="P144" s="192"/>
      <c r="Q144" s="192"/>
      <c r="R144" s="23"/>
      <c r="T144" s="133"/>
      <c r="U144" s="29" t="s">
        <v>43</v>
      </c>
      <c r="W144" s="134">
        <f>$V$144*$K$144</f>
        <v>0</v>
      </c>
      <c r="X144" s="134">
        <v>0.31108</v>
      </c>
      <c r="Y144" s="134">
        <f>$X$144*$K$144</f>
        <v>0.9332400000000001</v>
      </c>
      <c r="Z144" s="134">
        <v>0</v>
      </c>
      <c r="AA144" s="135">
        <f>$Z$144*$K$144</f>
        <v>0</v>
      </c>
      <c r="AR144" s="6" t="s">
        <v>150</v>
      </c>
      <c r="AT144" s="6" t="s">
        <v>146</v>
      </c>
      <c r="AU144" s="6" t="s">
        <v>102</v>
      </c>
      <c r="AY144" s="6" t="s">
        <v>145</v>
      </c>
      <c r="BE144" s="85">
        <f>IF($U$144="základní",$N$144,0)</f>
        <v>0</v>
      </c>
      <c r="BF144" s="85">
        <f>IF($U$144="snížená",$N$144,0)</f>
        <v>0</v>
      </c>
      <c r="BG144" s="85">
        <f>IF($U$144="zákl. přenesená",$N$144,0)</f>
        <v>0</v>
      </c>
      <c r="BH144" s="85">
        <f>IF($U$144="sníž. přenesená",$N$144,0)</f>
        <v>0</v>
      </c>
      <c r="BI144" s="85">
        <f>IF($U$144="nulová",$N$144,0)</f>
        <v>0</v>
      </c>
      <c r="BJ144" s="6" t="s">
        <v>21</v>
      </c>
      <c r="BK144" s="85">
        <f>ROUND($L$144*$K$144,2)</f>
        <v>0</v>
      </c>
      <c r="BL144" s="6" t="s">
        <v>150</v>
      </c>
      <c r="BM144" s="6" t="s">
        <v>263</v>
      </c>
    </row>
    <row r="145" spans="2:63" s="119" customFormat="1" ht="30.75" customHeight="1">
      <c r="B145" s="120"/>
      <c r="D145" s="128" t="s">
        <v>114</v>
      </c>
      <c r="E145" s="128"/>
      <c r="F145" s="128"/>
      <c r="G145" s="128"/>
      <c r="H145" s="128"/>
      <c r="I145" s="128"/>
      <c r="J145" s="128"/>
      <c r="K145" s="128"/>
      <c r="L145" s="128"/>
      <c r="M145" s="128"/>
      <c r="N145" s="202">
        <f>$BK$145</f>
        <v>0</v>
      </c>
      <c r="O145" s="201"/>
      <c r="P145" s="201"/>
      <c r="Q145" s="201"/>
      <c r="R145" s="123"/>
      <c r="T145" s="124"/>
      <c r="W145" s="125">
        <f>$W$146+SUM($W$147:$W$158)</f>
        <v>0</v>
      </c>
      <c r="Y145" s="125">
        <f>$Y$146+SUM($Y$147:$Y$158)</f>
        <v>16.487460000000002</v>
      </c>
      <c r="AA145" s="126">
        <f>$AA$146+SUM($AA$147:$AA$158)</f>
        <v>0</v>
      </c>
      <c r="AR145" s="122" t="s">
        <v>21</v>
      </c>
      <c r="AT145" s="122" t="s">
        <v>77</v>
      </c>
      <c r="AU145" s="122" t="s">
        <v>21</v>
      </c>
      <c r="AY145" s="122" t="s">
        <v>145</v>
      </c>
      <c r="BK145" s="127">
        <f>$BK$146+SUM($BK$147:$BK$158)</f>
        <v>0</v>
      </c>
    </row>
    <row r="146" spans="2:65" s="6" customFormat="1" ht="27" customHeight="1">
      <c r="B146" s="22"/>
      <c r="C146" s="129" t="s">
        <v>8</v>
      </c>
      <c r="D146" s="129" t="s">
        <v>146</v>
      </c>
      <c r="E146" s="130" t="s">
        <v>264</v>
      </c>
      <c r="F146" s="191" t="s">
        <v>265</v>
      </c>
      <c r="G146" s="192"/>
      <c r="H146" s="192"/>
      <c r="I146" s="192"/>
      <c r="J146" s="131" t="s">
        <v>163</v>
      </c>
      <c r="K146" s="132">
        <v>2</v>
      </c>
      <c r="L146" s="193">
        <v>0</v>
      </c>
      <c r="M146" s="192"/>
      <c r="N146" s="194">
        <f>ROUND($L$146*$K$146,2)</f>
        <v>0</v>
      </c>
      <c r="O146" s="192"/>
      <c r="P146" s="192"/>
      <c r="Q146" s="192"/>
      <c r="R146" s="23"/>
      <c r="T146" s="133"/>
      <c r="U146" s="29" t="s">
        <v>43</v>
      </c>
      <c r="W146" s="134">
        <f>$V$146*$K$146</f>
        <v>0</v>
      </c>
      <c r="X146" s="134">
        <v>0.0007</v>
      </c>
      <c r="Y146" s="134">
        <f>$X$146*$K$146</f>
        <v>0.0014</v>
      </c>
      <c r="Z146" s="134">
        <v>0</v>
      </c>
      <c r="AA146" s="135">
        <f>$Z$146*$K$146</f>
        <v>0</v>
      </c>
      <c r="AR146" s="6" t="s">
        <v>150</v>
      </c>
      <c r="AT146" s="6" t="s">
        <v>146</v>
      </c>
      <c r="AU146" s="6" t="s">
        <v>102</v>
      </c>
      <c r="AY146" s="6" t="s">
        <v>145</v>
      </c>
      <c r="BE146" s="85">
        <f>IF($U$146="základní",$N$146,0)</f>
        <v>0</v>
      </c>
      <c r="BF146" s="85">
        <f>IF($U$146="snížená",$N$146,0)</f>
        <v>0</v>
      </c>
      <c r="BG146" s="85">
        <f>IF($U$146="zákl. přenesená",$N$146,0)</f>
        <v>0</v>
      </c>
      <c r="BH146" s="85">
        <f>IF($U$146="sníž. přenesená",$N$146,0)</f>
        <v>0</v>
      </c>
      <c r="BI146" s="85">
        <f>IF($U$146="nulová",$N$146,0)</f>
        <v>0</v>
      </c>
      <c r="BJ146" s="6" t="s">
        <v>21</v>
      </c>
      <c r="BK146" s="85">
        <f>ROUND($L$146*$K$146,2)</f>
        <v>0</v>
      </c>
      <c r="BL146" s="6" t="s">
        <v>150</v>
      </c>
      <c r="BM146" s="6" t="s">
        <v>266</v>
      </c>
    </row>
    <row r="147" spans="2:65" s="6" customFormat="1" ht="15.75" customHeight="1">
      <c r="B147" s="22"/>
      <c r="C147" s="136" t="s">
        <v>210</v>
      </c>
      <c r="D147" s="136" t="s">
        <v>160</v>
      </c>
      <c r="E147" s="137" t="s">
        <v>267</v>
      </c>
      <c r="F147" s="195" t="s">
        <v>268</v>
      </c>
      <c r="G147" s="196"/>
      <c r="H147" s="196"/>
      <c r="I147" s="196"/>
      <c r="J147" s="138" t="s">
        <v>163</v>
      </c>
      <c r="K147" s="139">
        <v>2</v>
      </c>
      <c r="L147" s="197">
        <v>0</v>
      </c>
      <c r="M147" s="196"/>
      <c r="N147" s="198">
        <f>ROUND($L$147*$K$147,2)</f>
        <v>0</v>
      </c>
      <c r="O147" s="192"/>
      <c r="P147" s="192"/>
      <c r="Q147" s="192"/>
      <c r="R147" s="23"/>
      <c r="T147" s="133"/>
      <c r="U147" s="29" t="s">
        <v>43</v>
      </c>
      <c r="W147" s="134">
        <f>$V$147*$K$147</f>
        <v>0</v>
      </c>
      <c r="X147" s="134">
        <v>0.0021</v>
      </c>
      <c r="Y147" s="134">
        <f>$X$147*$K$147</f>
        <v>0.0042</v>
      </c>
      <c r="Z147" s="134">
        <v>0</v>
      </c>
      <c r="AA147" s="135">
        <f>$Z$147*$K$147</f>
        <v>0</v>
      </c>
      <c r="AR147" s="6" t="s">
        <v>164</v>
      </c>
      <c r="AT147" s="6" t="s">
        <v>160</v>
      </c>
      <c r="AU147" s="6" t="s">
        <v>102</v>
      </c>
      <c r="AY147" s="6" t="s">
        <v>145</v>
      </c>
      <c r="BE147" s="85">
        <f>IF($U$147="základní",$N$147,0)</f>
        <v>0</v>
      </c>
      <c r="BF147" s="85">
        <f>IF($U$147="snížená",$N$147,0)</f>
        <v>0</v>
      </c>
      <c r="BG147" s="85">
        <f>IF($U$147="zákl. přenesená",$N$147,0)</f>
        <v>0</v>
      </c>
      <c r="BH147" s="85">
        <f>IF($U$147="sníž. přenesená",$N$147,0)</f>
        <v>0</v>
      </c>
      <c r="BI147" s="85">
        <f>IF($U$147="nulová",$N$147,0)</f>
        <v>0</v>
      </c>
      <c r="BJ147" s="6" t="s">
        <v>21</v>
      </c>
      <c r="BK147" s="85">
        <f>ROUND($L$147*$K$147,2)</f>
        <v>0</v>
      </c>
      <c r="BL147" s="6" t="s">
        <v>150</v>
      </c>
      <c r="BM147" s="6" t="s">
        <v>269</v>
      </c>
    </row>
    <row r="148" spans="2:65" s="6" customFormat="1" ht="15.75" customHeight="1">
      <c r="B148" s="22"/>
      <c r="C148" s="129" t="s">
        <v>214</v>
      </c>
      <c r="D148" s="129" t="s">
        <v>146</v>
      </c>
      <c r="E148" s="130" t="s">
        <v>270</v>
      </c>
      <c r="F148" s="191" t="s">
        <v>271</v>
      </c>
      <c r="G148" s="192"/>
      <c r="H148" s="192"/>
      <c r="I148" s="192"/>
      <c r="J148" s="131" t="s">
        <v>163</v>
      </c>
      <c r="K148" s="132">
        <v>2</v>
      </c>
      <c r="L148" s="193">
        <v>0</v>
      </c>
      <c r="M148" s="192"/>
      <c r="N148" s="194">
        <f>ROUND($L$148*$K$148,2)</f>
        <v>0</v>
      </c>
      <c r="O148" s="192"/>
      <c r="P148" s="192"/>
      <c r="Q148" s="192"/>
      <c r="R148" s="23"/>
      <c r="T148" s="133"/>
      <c r="U148" s="29" t="s">
        <v>43</v>
      </c>
      <c r="W148" s="134">
        <f>$V$148*$K$148</f>
        <v>0</v>
      </c>
      <c r="X148" s="134">
        <v>0.1124</v>
      </c>
      <c r="Y148" s="134">
        <f>$X$148*$K$148</f>
        <v>0.2248</v>
      </c>
      <c r="Z148" s="134">
        <v>0</v>
      </c>
      <c r="AA148" s="135">
        <f>$Z$148*$K$148</f>
        <v>0</v>
      </c>
      <c r="AR148" s="6" t="s">
        <v>150</v>
      </c>
      <c r="AT148" s="6" t="s">
        <v>146</v>
      </c>
      <c r="AU148" s="6" t="s">
        <v>102</v>
      </c>
      <c r="AY148" s="6" t="s">
        <v>145</v>
      </c>
      <c r="BE148" s="85">
        <f>IF($U$148="základní",$N$148,0)</f>
        <v>0</v>
      </c>
      <c r="BF148" s="85">
        <f>IF($U$148="snížená",$N$148,0)</f>
        <v>0</v>
      </c>
      <c r="BG148" s="85">
        <f>IF($U$148="zákl. přenesená",$N$148,0)</f>
        <v>0</v>
      </c>
      <c r="BH148" s="85">
        <f>IF($U$148="sníž. přenesená",$N$148,0)</f>
        <v>0</v>
      </c>
      <c r="BI148" s="85">
        <f>IF($U$148="nulová",$N$148,0)</f>
        <v>0</v>
      </c>
      <c r="BJ148" s="6" t="s">
        <v>21</v>
      </c>
      <c r="BK148" s="85">
        <f>ROUND($L$148*$K$148,2)</f>
        <v>0</v>
      </c>
      <c r="BL148" s="6" t="s">
        <v>150</v>
      </c>
      <c r="BM148" s="6" t="s">
        <v>272</v>
      </c>
    </row>
    <row r="149" spans="2:65" s="6" customFormat="1" ht="15.75" customHeight="1">
      <c r="B149" s="22"/>
      <c r="C149" s="136" t="s">
        <v>273</v>
      </c>
      <c r="D149" s="136" t="s">
        <v>160</v>
      </c>
      <c r="E149" s="137" t="s">
        <v>274</v>
      </c>
      <c r="F149" s="195" t="s">
        <v>275</v>
      </c>
      <c r="G149" s="196"/>
      <c r="H149" s="196"/>
      <c r="I149" s="196"/>
      <c r="J149" s="138" t="s">
        <v>163</v>
      </c>
      <c r="K149" s="139">
        <v>2</v>
      </c>
      <c r="L149" s="197">
        <v>0</v>
      </c>
      <c r="M149" s="196"/>
      <c r="N149" s="198">
        <f>ROUND($L$149*$K$149,2)</f>
        <v>0</v>
      </c>
      <c r="O149" s="192"/>
      <c r="P149" s="192"/>
      <c r="Q149" s="192"/>
      <c r="R149" s="23"/>
      <c r="T149" s="133"/>
      <c r="U149" s="29" t="s">
        <v>43</v>
      </c>
      <c r="W149" s="134">
        <f>$V$149*$K$149</f>
        <v>0</v>
      </c>
      <c r="X149" s="134">
        <v>0.0065</v>
      </c>
      <c r="Y149" s="134">
        <f>$X$149*$K$149</f>
        <v>0.013</v>
      </c>
      <c r="Z149" s="134">
        <v>0</v>
      </c>
      <c r="AA149" s="135">
        <f>$Z$149*$K$149</f>
        <v>0</v>
      </c>
      <c r="AR149" s="6" t="s">
        <v>164</v>
      </c>
      <c r="AT149" s="6" t="s">
        <v>160</v>
      </c>
      <c r="AU149" s="6" t="s">
        <v>102</v>
      </c>
      <c r="AY149" s="6" t="s">
        <v>145</v>
      </c>
      <c r="BE149" s="85">
        <f>IF($U$149="základní",$N$149,0)</f>
        <v>0</v>
      </c>
      <c r="BF149" s="85">
        <f>IF($U$149="snížená",$N$149,0)</f>
        <v>0</v>
      </c>
      <c r="BG149" s="85">
        <f>IF($U$149="zákl. přenesená",$N$149,0)</f>
        <v>0</v>
      </c>
      <c r="BH149" s="85">
        <f>IF($U$149="sníž. přenesená",$N$149,0)</f>
        <v>0</v>
      </c>
      <c r="BI149" s="85">
        <f>IF($U$149="nulová",$N$149,0)</f>
        <v>0</v>
      </c>
      <c r="BJ149" s="6" t="s">
        <v>21</v>
      </c>
      <c r="BK149" s="85">
        <f>ROUND($L$149*$K$149,2)</f>
        <v>0</v>
      </c>
      <c r="BL149" s="6" t="s">
        <v>150</v>
      </c>
      <c r="BM149" s="6" t="s">
        <v>276</v>
      </c>
    </row>
    <row r="150" spans="2:65" s="6" customFormat="1" ht="15.75" customHeight="1">
      <c r="B150" s="22"/>
      <c r="C150" s="136" t="s">
        <v>277</v>
      </c>
      <c r="D150" s="136" t="s">
        <v>160</v>
      </c>
      <c r="E150" s="137" t="s">
        <v>278</v>
      </c>
      <c r="F150" s="195" t="s">
        <v>279</v>
      </c>
      <c r="G150" s="196"/>
      <c r="H150" s="196"/>
      <c r="I150" s="196"/>
      <c r="J150" s="138" t="s">
        <v>163</v>
      </c>
      <c r="K150" s="139">
        <v>2</v>
      </c>
      <c r="L150" s="197">
        <v>0</v>
      </c>
      <c r="M150" s="196"/>
      <c r="N150" s="198">
        <f>ROUND($L$150*$K$150,2)</f>
        <v>0</v>
      </c>
      <c r="O150" s="192"/>
      <c r="P150" s="192"/>
      <c r="Q150" s="192"/>
      <c r="R150" s="23"/>
      <c r="T150" s="133"/>
      <c r="U150" s="29" t="s">
        <v>43</v>
      </c>
      <c r="W150" s="134">
        <f>$V$150*$K$150</f>
        <v>0</v>
      </c>
      <c r="X150" s="134">
        <v>0.0033</v>
      </c>
      <c r="Y150" s="134">
        <f>$X$150*$K$150</f>
        <v>0.0066</v>
      </c>
      <c r="Z150" s="134">
        <v>0</v>
      </c>
      <c r="AA150" s="135">
        <f>$Z$150*$K$150</f>
        <v>0</v>
      </c>
      <c r="AR150" s="6" t="s">
        <v>164</v>
      </c>
      <c r="AT150" s="6" t="s">
        <v>160</v>
      </c>
      <c r="AU150" s="6" t="s">
        <v>102</v>
      </c>
      <c r="AY150" s="6" t="s">
        <v>145</v>
      </c>
      <c r="BE150" s="85">
        <f>IF($U$150="základní",$N$150,0)</f>
        <v>0</v>
      </c>
      <c r="BF150" s="85">
        <f>IF($U$150="snížená",$N$150,0)</f>
        <v>0</v>
      </c>
      <c r="BG150" s="85">
        <f>IF($U$150="zákl. přenesená",$N$150,0)</f>
        <v>0</v>
      </c>
      <c r="BH150" s="85">
        <f>IF($U$150="sníž. přenesená",$N$150,0)</f>
        <v>0</v>
      </c>
      <c r="BI150" s="85">
        <f>IF($U$150="nulová",$N$150,0)</f>
        <v>0</v>
      </c>
      <c r="BJ150" s="6" t="s">
        <v>21</v>
      </c>
      <c r="BK150" s="85">
        <f>ROUND($L$150*$K$150,2)</f>
        <v>0</v>
      </c>
      <c r="BL150" s="6" t="s">
        <v>150</v>
      </c>
      <c r="BM150" s="6" t="s">
        <v>280</v>
      </c>
    </row>
    <row r="151" spans="2:65" s="6" customFormat="1" ht="15.75" customHeight="1">
      <c r="B151" s="22"/>
      <c r="C151" s="136" t="s">
        <v>281</v>
      </c>
      <c r="D151" s="136" t="s">
        <v>160</v>
      </c>
      <c r="E151" s="137" t="s">
        <v>282</v>
      </c>
      <c r="F151" s="195" t="s">
        <v>283</v>
      </c>
      <c r="G151" s="196"/>
      <c r="H151" s="196"/>
      <c r="I151" s="196"/>
      <c r="J151" s="138" t="s">
        <v>163</v>
      </c>
      <c r="K151" s="139">
        <v>2</v>
      </c>
      <c r="L151" s="197">
        <v>0</v>
      </c>
      <c r="M151" s="196"/>
      <c r="N151" s="198">
        <f>ROUND($L$151*$K$151,2)</f>
        <v>0</v>
      </c>
      <c r="O151" s="192"/>
      <c r="P151" s="192"/>
      <c r="Q151" s="192"/>
      <c r="R151" s="23"/>
      <c r="T151" s="133"/>
      <c r="U151" s="29" t="s">
        <v>43</v>
      </c>
      <c r="W151" s="134">
        <f>$V$151*$K$151</f>
        <v>0</v>
      </c>
      <c r="X151" s="134">
        <v>0.00015</v>
      </c>
      <c r="Y151" s="134">
        <f>$X$151*$K$151</f>
        <v>0.0003</v>
      </c>
      <c r="Z151" s="134">
        <v>0</v>
      </c>
      <c r="AA151" s="135">
        <f>$Z$151*$K$151</f>
        <v>0</v>
      </c>
      <c r="AR151" s="6" t="s">
        <v>164</v>
      </c>
      <c r="AT151" s="6" t="s">
        <v>160</v>
      </c>
      <c r="AU151" s="6" t="s">
        <v>102</v>
      </c>
      <c r="AY151" s="6" t="s">
        <v>145</v>
      </c>
      <c r="BE151" s="85">
        <f>IF($U$151="základní",$N$151,0)</f>
        <v>0</v>
      </c>
      <c r="BF151" s="85">
        <f>IF($U$151="snížená",$N$151,0)</f>
        <v>0</v>
      </c>
      <c r="BG151" s="85">
        <f>IF($U$151="zákl. přenesená",$N$151,0)</f>
        <v>0</v>
      </c>
      <c r="BH151" s="85">
        <f>IF($U$151="sníž. přenesená",$N$151,0)</f>
        <v>0</v>
      </c>
      <c r="BI151" s="85">
        <f>IF($U$151="nulová",$N$151,0)</f>
        <v>0</v>
      </c>
      <c r="BJ151" s="6" t="s">
        <v>21</v>
      </c>
      <c r="BK151" s="85">
        <f>ROUND($L$151*$K$151,2)</f>
        <v>0</v>
      </c>
      <c r="BL151" s="6" t="s">
        <v>150</v>
      </c>
      <c r="BM151" s="6" t="s">
        <v>284</v>
      </c>
    </row>
    <row r="152" spans="2:65" s="6" customFormat="1" ht="15.75" customHeight="1">
      <c r="B152" s="22"/>
      <c r="C152" s="136" t="s">
        <v>7</v>
      </c>
      <c r="D152" s="136" t="s">
        <v>160</v>
      </c>
      <c r="E152" s="137" t="s">
        <v>285</v>
      </c>
      <c r="F152" s="195" t="s">
        <v>286</v>
      </c>
      <c r="G152" s="196"/>
      <c r="H152" s="196"/>
      <c r="I152" s="196"/>
      <c r="J152" s="138" t="s">
        <v>163</v>
      </c>
      <c r="K152" s="139">
        <v>2</v>
      </c>
      <c r="L152" s="197">
        <v>0</v>
      </c>
      <c r="M152" s="196"/>
      <c r="N152" s="198">
        <f>ROUND($L$152*$K$152,2)</f>
        <v>0</v>
      </c>
      <c r="O152" s="192"/>
      <c r="P152" s="192"/>
      <c r="Q152" s="192"/>
      <c r="R152" s="23"/>
      <c r="T152" s="133"/>
      <c r="U152" s="29" t="s">
        <v>43</v>
      </c>
      <c r="W152" s="134">
        <f>$V$152*$K$152</f>
        <v>0</v>
      </c>
      <c r="X152" s="134">
        <v>0.0004</v>
      </c>
      <c r="Y152" s="134">
        <f>$X$152*$K$152</f>
        <v>0.0008</v>
      </c>
      <c r="Z152" s="134">
        <v>0</v>
      </c>
      <c r="AA152" s="135">
        <f>$Z$152*$K$152</f>
        <v>0</v>
      </c>
      <c r="AR152" s="6" t="s">
        <v>164</v>
      </c>
      <c r="AT152" s="6" t="s">
        <v>160</v>
      </c>
      <c r="AU152" s="6" t="s">
        <v>102</v>
      </c>
      <c r="AY152" s="6" t="s">
        <v>145</v>
      </c>
      <c r="BE152" s="85">
        <f>IF($U$152="základní",$N$152,0)</f>
        <v>0</v>
      </c>
      <c r="BF152" s="85">
        <f>IF($U$152="snížená",$N$152,0)</f>
        <v>0</v>
      </c>
      <c r="BG152" s="85">
        <f>IF($U$152="zákl. přenesená",$N$152,0)</f>
        <v>0</v>
      </c>
      <c r="BH152" s="85">
        <f>IF($U$152="sníž. přenesená",$N$152,0)</f>
        <v>0</v>
      </c>
      <c r="BI152" s="85">
        <f>IF($U$152="nulová",$N$152,0)</f>
        <v>0</v>
      </c>
      <c r="BJ152" s="6" t="s">
        <v>21</v>
      </c>
      <c r="BK152" s="85">
        <f>ROUND($L$152*$K$152,2)</f>
        <v>0</v>
      </c>
      <c r="BL152" s="6" t="s">
        <v>150</v>
      </c>
      <c r="BM152" s="6" t="s">
        <v>287</v>
      </c>
    </row>
    <row r="153" spans="2:65" s="6" customFormat="1" ht="39" customHeight="1">
      <c r="B153" s="22"/>
      <c r="C153" s="129" t="s">
        <v>288</v>
      </c>
      <c r="D153" s="129" t="s">
        <v>146</v>
      </c>
      <c r="E153" s="130" t="s">
        <v>289</v>
      </c>
      <c r="F153" s="191" t="s">
        <v>290</v>
      </c>
      <c r="G153" s="192"/>
      <c r="H153" s="192"/>
      <c r="I153" s="192"/>
      <c r="J153" s="131" t="s">
        <v>149</v>
      </c>
      <c r="K153" s="132">
        <v>103</v>
      </c>
      <c r="L153" s="193">
        <v>0</v>
      </c>
      <c r="M153" s="192"/>
      <c r="N153" s="194">
        <f>ROUND($L$153*$K$153,2)</f>
        <v>0</v>
      </c>
      <c r="O153" s="192"/>
      <c r="P153" s="192"/>
      <c r="Q153" s="192"/>
      <c r="R153" s="23"/>
      <c r="T153" s="133"/>
      <c r="U153" s="29" t="s">
        <v>43</v>
      </c>
      <c r="W153" s="134">
        <f>$V$153*$K$153</f>
        <v>0</v>
      </c>
      <c r="X153" s="134">
        <v>0.1295</v>
      </c>
      <c r="Y153" s="134">
        <f>$X$153*$K$153</f>
        <v>13.3385</v>
      </c>
      <c r="Z153" s="134">
        <v>0</v>
      </c>
      <c r="AA153" s="135">
        <f>$Z$153*$K$153</f>
        <v>0</v>
      </c>
      <c r="AR153" s="6" t="s">
        <v>150</v>
      </c>
      <c r="AT153" s="6" t="s">
        <v>146</v>
      </c>
      <c r="AU153" s="6" t="s">
        <v>102</v>
      </c>
      <c r="AY153" s="6" t="s">
        <v>145</v>
      </c>
      <c r="BE153" s="85">
        <f>IF($U$153="základní",$N$153,0)</f>
        <v>0</v>
      </c>
      <c r="BF153" s="85">
        <f>IF($U$153="snížená",$N$153,0)</f>
        <v>0</v>
      </c>
      <c r="BG153" s="85">
        <f>IF($U$153="zákl. přenesená",$N$153,0)</f>
        <v>0</v>
      </c>
      <c r="BH153" s="85">
        <f>IF($U$153="sníž. přenesená",$N$153,0)</f>
        <v>0</v>
      </c>
      <c r="BI153" s="85">
        <f>IF($U$153="nulová",$N$153,0)</f>
        <v>0</v>
      </c>
      <c r="BJ153" s="6" t="s">
        <v>21</v>
      </c>
      <c r="BK153" s="85">
        <f>ROUND($L$153*$K$153,2)</f>
        <v>0</v>
      </c>
      <c r="BL153" s="6" t="s">
        <v>150</v>
      </c>
      <c r="BM153" s="6" t="s">
        <v>291</v>
      </c>
    </row>
    <row r="154" spans="2:65" s="6" customFormat="1" ht="15.75" customHeight="1">
      <c r="B154" s="22"/>
      <c r="C154" s="136" t="s">
        <v>292</v>
      </c>
      <c r="D154" s="136" t="s">
        <v>160</v>
      </c>
      <c r="E154" s="137" t="s">
        <v>293</v>
      </c>
      <c r="F154" s="195" t="s">
        <v>294</v>
      </c>
      <c r="G154" s="196"/>
      <c r="H154" s="196"/>
      <c r="I154" s="196"/>
      <c r="J154" s="138" t="s">
        <v>163</v>
      </c>
      <c r="K154" s="139">
        <v>206</v>
      </c>
      <c r="L154" s="197">
        <v>0</v>
      </c>
      <c r="M154" s="196"/>
      <c r="N154" s="198">
        <f>ROUND($L$154*$K$154,2)</f>
        <v>0</v>
      </c>
      <c r="O154" s="192"/>
      <c r="P154" s="192"/>
      <c r="Q154" s="192"/>
      <c r="R154" s="23"/>
      <c r="T154" s="133"/>
      <c r="U154" s="29" t="s">
        <v>43</v>
      </c>
      <c r="W154" s="134">
        <f>$V$154*$K$154</f>
        <v>0</v>
      </c>
      <c r="X154" s="134">
        <v>0.014</v>
      </c>
      <c r="Y154" s="134">
        <f>$X$154*$K$154</f>
        <v>2.884</v>
      </c>
      <c r="Z154" s="134">
        <v>0</v>
      </c>
      <c r="AA154" s="135">
        <f>$Z$154*$K$154</f>
        <v>0</v>
      </c>
      <c r="AR154" s="6" t="s">
        <v>164</v>
      </c>
      <c r="AT154" s="6" t="s">
        <v>160</v>
      </c>
      <c r="AU154" s="6" t="s">
        <v>102</v>
      </c>
      <c r="AY154" s="6" t="s">
        <v>145</v>
      </c>
      <c r="BE154" s="85">
        <f>IF($U$154="základní",$N$154,0)</f>
        <v>0</v>
      </c>
      <c r="BF154" s="85">
        <f>IF($U$154="snížená",$N$154,0)</f>
        <v>0</v>
      </c>
      <c r="BG154" s="85">
        <f>IF($U$154="zákl. přenesená",$N$154,0)</f>
        <v>0</v>
      </c>
      <c r="BH154" s="85">
        <f>IF($U$154="sníž. přenesená",$N$154,0)</f>
        <v>0</v>
      </c>
      <c r="BI154" s="85">
        <f>IF($U$154="nulová",$N$154,0)</f>
        <v>0</v>
      </c>
      <c r="BJ154" s="6" t="s">
        <v>21</v>
      </c>
      <c r="BK154" s="85">
        <f>ROUND($L$154*$K$154,2)</f>
        <v>0</v>
      </c>
      <c r="BL154" s="6" t="s">
        <v>150</v>
      </c>
      <c r="BM154" s="6" t="s">
        <v>295</v>
      </c>
    </row>
    <row r="155" spans="2:65" s="6" customFormat="1" ht="15.75" customHeight="1">
      <c r="B155" s="22"/>
      <c r="C155" s="129" t="s">
        <v>296</v>
      </c>
      <c r="D155" s="129" t="s">
        <v>146</v>
      </c>
      <c r="E155" s="130" t="s">
        <v>297</v>
      </c>
      <c r="F155" s="191" t="s">
        <v>298</v>
      </c>
      <c r="G155" s="192"/>
      <c r="H155" s="192"/>
      <c r="I155" s="192"/>
      <c r="J155" s="131" t="s">
        <v>149</v>
      </c>
      <c r="K155" s="132">
        <v>9</v>
      </c>
      <c r="L155" s="193">
        <v>0</v>
      </c>
      <c r="M155" s="192"/>
      <c r="N155" s="194">
        <f>ROUND($L$155*$K$155,2)</f>
        <v>0</v>
      </c>
      <c r="O155" s="192"/>
      <c r="P155" s="192"/>
      <c r="Q155" s="192"/>
      <c r="R155" s="23"/>
      <c r="T155" s="133"/>
      <c r="U155" s="29" t="s">
        <v>43</v>
      </c>
      <c r="W155" s="134">
        <f>$V$155*$K$155</f>
        <v>0</v>
      </c>
      <c r="X155" s="134">
        <v>0</v>
      </c>
      <c r="Y155" s="134">
        <f>$X$155*$K$155</f>
        <v>0</v>
      </c>
      <c r="Z155" s="134">
        <v>0</v>
      </c>
      <c r="AA155" s="135">
        <f>$Z$155*$K$155</f>
        <v>0</v>
      </c>
      <c r="AR155" s="6" t="s">
        <v>150</v>
      </c>
      <c r="AT155" s="6" t="s">
        <v>146</v>
      </c>
      <c r="AU155" s="6" t="s">
        <v>102</v>
      </c>
      <c r="AY155" s="6" t="s">
        <v>145</v>
      </c>
      <c r="BE155" s="85">
        <f>IF($U$155="základní",$N$155,0)</f>
        <v>0</v>
      </c>
      <c r="BF155" s="85">
        <f>IF($U$155="snížená",$N$155,0)</f>
        <v>0</v>
      </c>
      <c r="BG155" s="85">
        <f>IF($U$155="zákl. přenesená",$N$155,0)</f>
        <v>0</v>
      </c>
      <c r="BH155" s="85">
        <f>IF($U$155="sníž. přenesená",$N$155,0)</f>
        <v>0</v>
      </c>
      <c r="BI155" s="85">
        <f>IF($U$155="nulová",$N$155,0)</f>
        <v>0</v>
      </c>
      <c r="BJ155" s="6" t="s">
        <v>21</v>
      </c>
      <c r="BK155" s="85">
        <f>ROUND($L$155*$K$155,2)</f>
        <v>0</v>
      </c>
      <c r="BL155" s="6" t="s">
        <v>150</v>
      </c>
      <c r="BM155" s="6" t="s">
        <v>299</v>
      </c>
    </row>
    <row r="156" spans="2:65" s="6" customFormat="1" ht="15.75" customHeight="1">
      <c r="B156" s="22"/>
      <c r="C156" s="129" t="s">
        <v>300</v>
      </c>
      <c r="D156" s="129" t="s">
        <v>146</v>
      </c>
      <c r="E156" s="130" t="s">
        <v>301</v>
      </c>
      <c r="F156" s="191" t="s">
        <v>302</v>
      </c>
      <c r="G156" s="192"/>
      <c r="H156" s="192"/>
      <c r="I156" s="192"/>
      <c r="J156" s="131" t="s">
        <v>303</v>
      </c>
      <c r="K156" s="132">
        <v>1</v>
      </c>
      <c r="L156" s="193">
        <v>0</v>
      </c>
      <c r="M156" s="192"/>
      <c r="N156" s="194">
        <f>ROUND($L$156*$K$156,2)</f>
        <v>0</v>
      </c>
      <c r="O156" s="192"/>
      <c r="P156" s="192"/>
      <c r="Q156" s="192"/>
      <c r="R156" s="23"/>
      <c r="T156" s="133"/>
      <c r="U156" s="29" t="s">
        <v>43</v>
      </c>
      <c r="W156" s="134">
        <f>$V$156*$K$156</f>
        <v>0</v>
      </c>
      <c r="X156" s="134">
        <v>0.01386</v>
      </c>
      <c r="Y156" s="134">
        <f>$X$156*$K$156</f>
        <v>0.01386</v>
      </c>
      <c r="Z156" s="134">
        <v>0</v>
      </c>
      <c r="AA156" s="135">
        <f>$Z$156*$K$156</f>
        <v>0</v>
      </c>
      <c r="AR156" s="6" t="s">
        <v>150</v>
      </c>
      <c r="AT156" s="6" t="s">
        <v>146</v>
      </c>
      <c r="AU156" s="6" t="s">
        <v>102</v>
      </c>
      <c r="AY156" s="6" t="s">
        <v>145</v>
      </c>
      <c r="BE156" s="85">
        <f>IF($U$156="základní",$N$156,0)</f>
        <v>0</v>
      </c>
      <c r="BF156" s="85">
        <f>IF($U$156="snížená",$N$156,0)</f>
        <v>0</v>
      </c>
      <c r="BG156" s="85">
        <f>IF($U$156="zákl. přenesená",$N$156,0)</f>
        <v>0</v>
      </c>
      <c r="BH156" s="85">
        <f>IF($U$156="sníž. přenesená",$N$156,0)</f>
        <v>0</v>
      </c>
      <c r="BI156" s="85">
        <f>IF($U$156="nulová",$N$156,0)</f>
        <v>0</v>
      </c>
      <c r="BJ156" s="6" t="s">
        <v>21</v>
      </c>
      <c r="BK156" s="85">
        <f>ROUND($L$156*$K$156,2)</f>
        <v>0</v>
      </c>
      <c r="BL156" s="6" t="s">
        <v>150</v>
      </c>
      <c r="BM156" s="6" t="s">
        <v>304</v>
      </c>
    </row>
    <row r="157" spans="2:65" s="6" customFormat="1" ht="15.75" customHeight="1">
      <c r="B157" s="22"/>
      <c r="C157" s="129" t="s">
        <v>305</v>
      </c>
      <c r="D157" s="129" t="s">
        <v>146</v>
      </c>
      <c r="E157" s="130" t="s">
        <v>306</v>
      </c>
      <c r="F157" s="191" t="s">
        <v>307</v>
      </c>
      <c r="G157" s="192"/>
      <c r="H157" s="192"/>
      <c r="I157" s="192"/>
      <c r="J157" s="131" t="s">
        <v>303</v>
      </c>
      <c r="K157" s="132">
        <v>1</v>
      </c>
      <c r="L157" s="193">
        <v>0</v>
      </c>
      <c r="M157" s="192"/>
      <c r="N157" s="194">
        <f>ROUND($L$157*$K$157,2)</f>
        <v>0</v>
      </c>
      <c r="O157" s="192"/>
      <c r="P157" s="192"/>
      <c r="Q157" s="192"/>
      <c r="R157" s="23"/>
      <c r="T157" s="133"/>
      <c r="U157" s="29" t="s">
        <v>43</v>
      </c>
      <c r="W157" s="134">
        <f>$V$157*$K$157</f>
        <v>0</v>
      </c>
      <c r="X157" s="134">
        <v>0</v>
      </c>
      <c r="Y157" s="134">
        <f>$X$157*$K$157</f>
        <v>0</v>
      </c>
      <c r="Z157" s="134">
        <v>0</v>
      </c>
      <c r="AA157" s="135">
        <f>$Z$157*$K$157</f>
        <v>0</v>
      </c>
      <c r="AR157" s="6" t="s">
        <v>150</v>
      </c>
      <c r="AT157" s="6" t="s">
        <v>146</v>
      </c>
      <c r="AU157" s="6" t="s">
        <v>102</v>
      </c>
      <c r="AY157" s="6" t="s">
        <v>145</v>
      </c>
      <c r="BE157" s="85">
        <f>IF($U$157="základní",$N$157,0)</f>
        <v>0</v>
      </c>
      <c r="BF157" s="85">
        <f>IF($U$157="snížená",$N$157,0)</f>
        <v>0</v>
      </c>
      <c r="BG157" s="85">
        <f>IF($U$157="zákl. přenesená",$N$157,0)</f>
        <v>0</v>
      </c>
      <c r="BH157" s="85">
        <f>IF($U$157="sníž. přenesená",$N$157,0)</f>
        <v>0</v>
      </c>
      <c r="BI157" s="85">
        <f>IF($U$157="nulová",$N$157,0)</f>
        <v>0</v>
      </c>
      <c r="BJ157" s="6" t="s">
        <v>21</v>
      </c>
      <c r="BK157" s="85">
        <f>ROUND($L$157*$K$157,2)</f>
        <v>0</v>
      </c>
      <c r="BL157" s="6" t="s">
        <v>150</v>
      </c>
      <c r="BM157" s="6" t="s">
        <v>308</v>
      </c>
    </row>
    <row r="158" spans="2:63" s="119" customFormat="1" ht="23.25" customHeight="1">
      <c r="B158" s="120"/>
      <c r="D158" s="128" t="s">
        <v>115</v>
      </c>
      <c r="E158" s="128"/>
      <c r="F158" s="128"/>
      <c r="G158" s="128"/>
      <c r="H158" s="128"/>
      <c r="I158" s="128"/>
      <c r="J158" s="128"/>
      <c r="K158" s="128"/>
      <c r="L158" s="128"/>
      <c r="M158" s="128"/>
      <c r="N158" s="202">
        <f>$BK$158</f>
        <v>0</v>
      </c>
      <c r="O158" s="201"/>
      <c r="P158" s="201"/>
      <c r="Q158" s="201"/>
      <c r="R158" s="123"/>
      <c r="T158" s="124"/>
      <c r="W158" s="125">
        <f>SUM($W$159:$W$161)</f>
        <v>0</v>
      </c>
      <c r="Y158" s="125">
        <f>SUM($Y$159:$Y$161)</f>
        <v>0</v>
      </c>
      <c r="AA158" s="126">
        <f>SUM($AA$159:$AA$161)</f>
        <v>0</v>
      </c>
      <c r="AR158" s="122" t="s">
        <v>21</v>
      </c>
      <c r="AT158" s="122" t="s">
        <v>77</v>
      </c>
      <c r="AU158" s="122" t="s">
        <v>102</v>
      </c>
      <c r="AY158" s="122" t="s">
        <v>145</v>
      </c>
      <c r="BK158" s="127">
        <f>SUM($BK$159:$BK$161)</f>
        <v>0</v>
      </c>
    </row>
    <row r="159" spans="2:65" s="6" customFormat="1" ht="15.75" customHeight="1">
      <c r="B159" s="22"/>
      <c r="C159" s="129" t="s">
        <v>309</v>
      </c>
      <c r="D159" s="129" t="s">
        <v>146</v>
      </c>
      <c r="E159" s="130" t="s">
        <v>179</v>
      </c>
      <c r="F159" s="191" t="s">
        <v>180</v>
      </c>
      <c r="G159" s="192"/>
      <c r="H159" s="192"/>
      <c r="I159" s="192"/>
      <c r="J159" s="131" t="s">
        <v>181</v>
      </c>
      <c r="K159" s="132">
        <v>195.735</v>
      </c>
      <c r="L159" s="193">
        <v>0</v>
      </c>
      <c r="M159" s="192"/>
      <c r="N159" s="194">
        <f>ROUND($L$159*$K$159,2)</f>
        <v>0</v>
      </c>
      <c r="O159" s="192"/>
      <c r="P159" s="192"/>
      <c r="Q159" s="192"/>
      <c r="R159" s="23"/>
      <c r="T159" s="133"/>
      <c r="U159" s="29" t="s">
        <v>43</v>
      </c>
      <c r="W159" s="134">
        <f>$V$159*$K$159</f>
        <v>0</v>
      </c>
      <c r="X159" s="134">
        <v>0</v>
      </c>
      <c r="Y159" s="134">
        <f>$X$159*$K$159</f>
        <v>0</v>
      </c>
      <c r="Z159" s="134">
        <v>0</v>
      </c>
      <c r="AA159" s="135">
        <f>$Z$159*$K$159</f>
        <v>0</v>
      </c>
      <c r="AR159" s="6" t="s">
        <v>150</v>
      </c>
      <c r="AT159" s="6" t="s">
        <v>146</v>
      </c>
      <c r="AU159" s="6" t="s">
        <v>156</v>
      </c>
      <c r="AY159" s="6" t="s">
        <v>145</v>
      </c>
      <c r="BE159" s="85">
        <f>IF($U$159="základní",$N$159,0)</f>
        <v>0</v>
      </c>
      <c r="BF159" s="85">
        <f>IF($U$159="snížená",$N$159,0)</f>
        <v>0</v>
      </c>
      <c r="BG159" s="85">
        <f>IF($U$159="zákl. přenesená",$N$159,0)</f>
        <v>0</v>
      </c>
      <c r="BH159" s="85">
        <f>IF($U$159="sníž. přenesená",$N$159,0)</f>
        <v>0</v>
      </c>
      <c r="BI159" s="85">
        <f>IF($U$159="nulová",$N$159,0)</f>
        <v>0</v>
      </c>
      <c r="BJ159" s="6" t="s">
        <v>21</v>
      </c>
      <c r="BK159" s="85">
        <f>ROUND($L$159*$K$159,2)</f>
        <v>0</v>
      </c>
      <c r="BL159" s="6" t="s">
        <v>150</v>
      </c>
      <c r="BM159" s="6" t="s">
        <v>310</v>
      </c>
    </row>
    <row r="160" spans="2:65" s="6" customFormat="1" ht="27" customHeight="1">
      <c r="B160" s="22"/>
      <c r="C160" s="129" t="s">
        <v>311</v>
      </c>
      <c r="D160" s="129" t="s">
        <v>146</v>
      </c>
      <c r="E160" s="130" t="s">
        <v>184</v>
      </c>
      <c r="F160" s="191" t="s">
        <v>185</v>
      </c>
      <c r="G160" s="192"/>
      <c r="H160" s="192"/>
      <c r="I160" s="192"/>
      <c r="J160" s="131" t="s">
        <v>181</v>
      </c>
      <c r="K160" s="132">
        <v>195.735</v>
      </c>
      <c r="L160" s="193">
        <v>0</v>
      </c>
      <c r="M160" s="192"/>
      <c r="N160" s="194">
        <f>ROUND($L$160*$K$160,2)</f>
        <v>0</v>
      </c>
      <c r="O160" s="192"/>
      <c r="P160" s="192"/>
      <c r="Q160" s="192"/>
      <c r="R160" s="23"/>
      <c r="T160" s="133"/>
      <c r="U160" s="29" t="s">
        <v>43</v>
      </c>
      <c r="W160" s="134">
        <f>$V$160*$K$160</f>
        <v>0</v>
      </c>
      <c r="X160" s="134">
        <v>0</v>
      </c>
      <c r="Y160" s="134">
        <f>$X$160*$K$160</f>
        <v>0</v>
      </c>
      <c r="Z160" s="134">
        <v>0</v>
      </c>
      <c r="AA160" s="135">
        <f>$Z$160*$K$160</f>
        <v>0</v>
      </c>
      <c r="AR160" s="6" t="s">
        <v>150</v>
      </c>
      <c r="AT160" s="6" t="s">
        <v>146</v>
      </c>
      <c r="AU160" s="6" t="s">
        <v>156</v>
      </c>
      <c r="AY160" s="6" t="s">
        <v>145</v>
      </c>
      <c r="BE160" s="85">
        <f>IF($U$160="základní",$N$160,0)</f>
        <v>0</v>
      </c>
      <c r="BF160" s="85">
        <f>IF($U$160="snížená",$N$160,0)</f>
        <v>0</v>
      </c>
      <c r="BG160" s="85">
        <f>IF($U$160="zákl. přenesená",$N$160,0)</f>
        <v>0</v>
      </c>
      <c r="BH160" s="85">
        <f>IF($U$160="sníž. přenesená",$N$160,0)</f>
        <v>0</v>
      </c>
      <c r="BI160" s="85">
        <f>IF($U$160="nulová",$N$160,0)</f>
        <v>0</v>
      </c>
      <c r="BJ160" s="6" t="s">
        <v>21</v>
      </c>
      <c r="BK160" s="85">
        <f>ROUND($L$160*$K$160,2)</f>
        <v>0</v>
      </c>
      <c r="BL160" s="6" t="s">
        <v>150</v>
      </c>
      <c r="BM160" s="6" t="s">
        <v>312</v>
      </c>
    </row>
    <row r="161" spans="2:65" s="6" customFormat="1" ht="27" customHeight="1">
      <c r="B161" s="22"/>
      <c r="C161" s="129" t="s">
        <v>313</v>
      </c>
      <c r="D161" s="129" t="s">
        <v>146</v>
      </c>
      <c r="E161" s="130" t="s">
        <v>187</v>
      </c>
      <c r="F161" s="191" t="s">
        <v>188</v>
      </c>
      <c r="G161" s="192"/>
      <c r="H161" s="192"/>
      <c r="I161" s="192"/>
      <c r="J161" s="131" t="s">
        <v>181</v>
      </c>
      <c r="K161" s="132">
        <v>195.735</v>
      </c>
      <c r="L161" s="193">
        <v>0</v>
      </c>
      <c r="M161" s="192"/>
      <c r="N161" s="194">
        <f>ROUND($L$161*$K$161,2)</f>
        <v>0</v>
      </c>
      <c r="O161" s="192"/>
      <c r="P161" s="192"/>
      <c r="Q161" s="192"/>
      <c r="R161" s="23"/>
      <c r="T161" s="133"/>
      <c r="U161" s="29" t="s">
        <v>43</v>
      </c>
      <c r="W161" s="134">
        <f>$V$161*$K$161</f>
        <v>0</v>
      </c>
      <c r="X161" s="134">
        <v>0</v>
      </c>
      <c r="Y161" s="134">
        <f>$X$161*$K$161</f>
        <v>0</v>
      </c>
      <c r="Z161" s="134">
        <v>0</v>
      </c>
      <c r="AA161" s="135">
        <f>$Z$161*$K$161</f>
        <v>0</v>
      </c>
      <c r="AR161" s="6" t="s">
        <v>150</v>
      </c>
      <c r="AT161" s="6" t="s">
        <v>146</v>
      </c>
      <c r="AU161" s="6" t="s">
        <v>156</v>
      </c>
      <c r="AY161" s="6" t="s">
        <v>145</v>
      </c>
      <c r="BE161" s="85">
        <f>IF($U$161="základní",$N$161,0)</f>
        <v>0</v>
      </c>
      <c r="BF161" s="85">
        <f>IF($U$161="snížená",$N$161,0)</f>
        <v>0</v>
      </c>
      <c r="BG161" s="85">
        <f>IF($U$161="zákl. přenesená",$N$161,0)</f>
        <v>0</v>
      </c>
      <c r="BH161" s="85">
        <f>IF($U$161="sníž. přenesená",$N$161,0)</f>
        <v>0</v>
      </c>
      <c r="BI161" s="85">
        <f>IF($U$161="nulová",$N$161,0)</f>
        <v>0</v>
      </c>
      <c r="BJ161" s="6" t="s">
        <v>21</v>
      </c>
      <c r="BK161" s="85">
        <f>ROUND($L$161*$K$161,2)</f>
        <v>0</v>
      </c>
      <c r="BL161" s="6" t="s">
        <v>150</v>
      </c>
      <c r="BM161" s="6" t="s">
        <v>314</v>
      </c>
    </row>
    <row r="162" spans="2:63" s="119" customFormat="1" ht="30.75" customHeight="1">
      <c r="B162" s="120"/>
      <c r="D162" s="128" t="s">
        <v>116</v>
      </c>
      <c r="E162" s="128"/>
      <c r="F162" s="128"/>
      <c r="G162" s="128"/>
      <c r="H162" s="128"/>
      <c r="I162" s="128"/>
      <c r="J162" s="128"/>
      <c r="K162" s="128"/>
      <c r="L162" s="128"/>
      <c r="M162" s="128"/>
      <c r="N162" s="202">
        <f>$BK$162</f>
        <v>0</v>
      </c>
      <c r="O162" s="201"/>
      <c r="P162" s="201"/>
      <c r="Q162" s="201"/>
      <c r="R162" s="123"/>
      <c r="T162" s="124"/>
      <c r="W162" s="125">
        <f>SUM($W$163:$W$164)</f>
        <v>0</v>
      </c>
      <c r="Y162" s="125">
        <f>SUM($Y$163:$Y$164)</f>
        <v>0</v>
      </c>
      <c r="AA162" s="126">
        <f>SUM($AA$163:$AA$164)</f>
        <v>0</v>
      </c>
      <c r="AR162" s="122" t="s">
        <v>21</v>
      </c>
      <c r="AT162" s="122" t="s">
        <v>77</v>
      </c>
      <c r="AU162" s="122" t="s">
        <v>21</v>
      </c>
      <c r="AY162" s="122" t="s">
        <v>145</v>
      </c>
      <c r="BK162" s="127">
        <f>SUM($BK$163:$BK$164)</f>
        <v>0</v>
      </c>
    </row>
    <row r="163" spans="2:65" s="6" customFormat="1" ht="27" customHeight="1">
      <c r="B163" s="22"/>
      <c r="C163" s="129" t="s">
        <v>315</v>
      </c>
      <c r="D163" s="129" t="s">
        <v>146</v>
      </c>
      <c r="E163" s="130" t="s">
        <v>191</v>
      </c>
      <c r="F163" s="191" t="s">
        <v>192</v>
      </c>
      <c r="G163" s="192"/>
      <c r="H163" s="192"/>
      <c r="I163" s="192"/>
      <c r="J163" s="131" t="s">
        <v>181</v>
      </c>
      <c r="K163" s="132">
        <v>97.868</v>
      </c>
      <c r="L163" s="193">
        <v>0</v>
      </c>
      <c r="M163" s="192"/>
      <c r="N163" s="194">
        <f>ROUND($L$163*$K$163,2)</f>
        <v>0</v>
      </c>
      <c r="O163" s="192"/>
      <c r="P163" s="192"/>
      <c r="Q163" s="192"/>
      <c r="R163" s="23"/>
      <c r="T163" s="133"/>
      <c r="U163" s="29" t="s">
        <v>43</v>
      </c>
      <c r="W163" s="134">
        <f>$V$163*$K$163</f>
        <v>0</v>
      </c>
      <c r="X163" s="134">
        <v>0</v>
      </c>
      <c r="Y163" s="134">
        <f>$X$163*$K$163</f>
        <v>0</v>
      </c>
      <c r="Z163" s="134">
        <v>0</v>
      </c>
      <c r="AA163" s="135">
        <f>$Z$163*$K$163</f>
        <v>0</v>
      </c>
      <c r="AR163" s="6" t="s">
        <v>150</v>
      </c>
      <c r="AT163" s="6" t="s">
        <v>146</v>
      </c>
      <c r="AU163" s="6" t="s">
        <v>102</v>
      </c>
      <c r="AY163" s="6" t="s">
        <v>145</v>
      </c>
      <c r="BE163" s="85">
        <f>IF($U$163="základní",$N$163,0)</f>
        <v>0</v>
      </c>
      <c r="BF163" s="85">
        <f>IF($U$163="snížená",$N$163,0)</f>
        <v>0</v>
      </c>
      <c r="BG163" s="85">
        <f>IF($U$163="zákl. přenesená",$N$163,0)</f>
        <v>0</v>
      </c>
      <c r="BH163" s="85">
        <f>IF($U$163="sníž. přenesená",$N$163,0)</f>
        <v>0</v>
      </c>
      <c r="BI163" s="85">
        <f>IF($U$163="nulová",$N$163,0)</f>
        <v>0</v>
      </c>
      <c r="BJ163" s="6" t="s">
        <v>21</v>
      </c>
      <c r="BK163" s="85">
        <f>ROUND($L$163*$K$163,2)</f>
        <v>0</v>
      </c>
      <c r="BL163" s="6" t="s">
        <v>150</v>
      </c>
      <c r="BM163" s="6" t="s">
        <v>316</v>
      </c>
    </row>
    <row r="164" spans="2:65" s="6" customFormat="1" ht="27" customHeight="1">
      <c r="B164" s="22"/>
      <c r="C164" s="129" t="s">
        <v>317</v>
      </c>
      <c r="D164" s="129" t="s">
        <v>146</v>
      </c>
      <c r="E164" s="130" t="s">
        <v>195</v>
      </c>
      <c r="F164" s="191" t="s">
        <v>196</v>
      </c>
      <c r="G164" s="192"/>
      <c r="H164" s="192"/>
      <c r="I164" s="192"/>
      <c r="J164" s="131" t="s">
        <v>181</v>
      </c>
      <c r="K164" s="132">
        <v>97.868</v>
      </c>
      <c r="L164" s="193">
        <v>0</v>
      </c>
      <c r="M164" s="192"/>
      <c r="N164" s="194">
        <f>ROUND($L$164*$K$164,2)</f>
        <v>0</v>
      </c>
      <c r="O164" s="192"/>
      <c r="P164" s="192"/>
      <c r="Q164" s="192"/>
      <c r="R164" s="23"/>
      <c r="T164" s="133"/>
      <c r="U164" s="29" t="s">
        <v>43</v>
      </c>
      <c r="W164" s="134">
        <f>$V$164*$K$164</f>
        <v>0</v>
      </c>
      <c r="X164" s="134">
        <v>0</v>
      </c>
      <c r="Y164" s="134">
        <f>$X$164*$K$164</f>
        <v>0</v>
      </c>
      <c r="Z164" s="134">
        <v>0</v>
      </c>
      <c r="AA164" s="135">
        <f>$Z$164*$K$164</f>
        <v>0</v>
      </c>
      <c r="AR164" s="6" t="s">
        <v>150</v>
      </c>
      <c r="AT164" s="6" t="s">
        <v>146</v>
      </c>
      <c r="AU164" s="6" t="s">
        <v>102</v>
      </c>
      <c r="AY164" s="6" t="s">
        <v>145</v>
      </c>
      <c r="BE164" s="85">
        <f>IF($U$164="základní",$N$164,0)</f>
        <v>0</v>
      </c>
      <c r="BF164" s="85">
        <f>IF($U$164="snížená",$N$164,0)</f>
        <v>0</v>
      </c>
      <c r="BG164" s="85">
        <f>IF($U$164="zákl. přenesená",$N$164,0)</f>
        <v>0</v>
      </c>
      <c r="BH164" s="85">
        <f>IF($U$164="sníž. přenesená",$N$164,0)</f>
        <v>0</v>
      </c>
      <c r="BI164" s="85">
        <f>IF($U$164="nulová",$N$164,0)</f>
        <v>0</v>
      </c>
      <c r="BJ164" s="6" t="s">
        <v>21</v>
      </c>
      <c r="BK164" s="85">
        <f>ROUND($L$164*$K$164,2)</f>
        <v>0</v>
      </c>
      <c r="BL164" s="6" t="s">
        <v>150</v>
      </c>
      <c r="BM164" s="6" t="s">
        <v>318</v>
      </c>
    </row>
    <row r="165" spans="2:63" s="119" customFormat="1" ht="30.75" customHeight="1">
      <c r="B165" s="120"/>
      <c r="D165" s="128" t="s">
        <v>117</v>
      </c>
      <c r="E165" s="128"/>
      <c r="F165" s="128"/>
      <c r="G165" s="128"/>
      <c r="H165" s="128"/>
      <c r="I165" s="128"/>
      <c r="J165" s="128"/>
      <c r="K165" s="128"/>
      <c r="L165" s="128"/>
      <c r="M165" s="128"/>
      <c r="N165" s="202">
        <f>$BK$165</f>
        <v>0</v>
      </c>
      <c r="O165" s="201"/>
      <c r="P165" s="201"/>
      <c r="Q165" s="201"/>
      <c r="R165" s="123"/>
      <c r="T165" s="124"/>
      <c r="W165" s="125">
        <f>SUM($W$166:$W$167)</f>
        <v>0</v>
      </c>
      <c r="Y165" s="125">
        <f>SUM($Y$166:$Y$167)</f>
        <v>0</v>
      </c>
      <c r="AA165" s="126">
        <f>SUM($AA$166:$AA$167)</f>
        <v>0</v>
      </c>
      <c r="AR165" s="122" t="s">
        <v>21</v>
      </c>
      <c r="AT165" s="122" t="s">
        <v>77</v>
      </c>
      <c r="AU165" s="122" t="s">
        <v>21</v>
      </c>
      <c r="AY165" s="122" t="s">
        <v>145</v>
      </c>
      <c r="BK165" s="127">
        <f>SUM($BK$166:$BK$167)</f>
        <v>0</v>
      </c>
    </row>
    <row r="166" spans="2:65" s="6" customFormat="1" ht="27" customHeight="1">
      <c r="B166" s="22"/>
      <c r="C166" s="129" t="s">
        <v>319</v>
      </c>
      <c r="D166" s="129" t="s">
        <v>146</v>
      </c>
      <c r="E166" s="130" t="s">
        <v>199</v>
      </c>
      <c r="F166" s="191" t="s">
        <v>200</v>
      </c>
      <c r="G166" s="192"/>
      <c r="H166" s="192"/>
      <c r="I166" s="192"/>
      <c r="J166" s="131" t="s">
        <v>181</v>
      </c>
      <c r="K166" s="132">
        <v>93.652</v>
      </c>
      <c r="L166" s="193">
        <v>0</v>
      </c>
      <c r="M166" s="192"/>
      <c r="N166" s="194">
        <f>ROUND($L$166*$K$166,2)</f>
        <v>0</v>
      </c>
      <c r="O166" s="192"/>
      <c r="P166" s="192"/>
      <c r="Q166" s="192"/>
      <c r="R166" s="23"/>
      <c r="T166" s="133"/>
      <c r="U166" s="29" t="s">
        <v>43</v>
      </c>
      <c r="W166" s="134">
        <f>$V$166*$K$166</f>
        <v>0</v>
      </c>
      <c r="X166" s="134">
        <v>0</v>
      </c>
      <c r="Y166" s="134">
        <f>$X$166*$K$166</f>
        <v>0</v>
      </c>
      <c r="Z166" s="134">
        <v>0</v>
      </c>
      <c r="AA166" s="135">
        <f>$Z$166*$K$166</f>
        <v>0</v>
      </c>
      <c r="AR166" s="6" t="s">
        <v>150</v>
      </c>
      <c r="AT166" s="6" t="s">
        <v>146</v>
      </c>
      <c r="AU166" s="6" t="s">
        <v>102</v>
      </c>
      <c r="AY166" s="6" t="s">
        <v>145</v>
      </c>
      <c r="BE166" s="85">
        <f>IF($U$166="základní",$N$166,0)</f>
        <v>0</v>
      </c>
      <c r="BF166" s="85">
        <f>IF($U$166="snížená",$N$166,0)</f>
        <v>0</v>
      </c>
      <c r="BG166" s="85">
        <f>IF($U$166="zákl. přenesená",$N$166,0)</f>
        <v>0</v>
      </c>
      <c r="BH166" s="85">
        <f>IF($U$166="sníž. přenesená",$N$166,0)</f>
        <v>0</v>
      </c>
      <c r="BI166" s="85">
        <f>IF($U$166="nulová",$N$166,0)</f>
        <v>0</v>
      </c>
      <c r="BJ166" s="6" t="s">
        <v>21</v>
      </c>
      <c r="BK166" s="85">
        <f>ROUND($L$166*$K$166,2)</f>
        <v>0</v>
      </c>
      <c r="BL166" s="6" t="s">
        <v>150</v>
      </c>
      <c r="BM166" s="6" t="s">
        <v>320</v>
      </c>
    </row>
    <row r="167" spans="2:65" s="6" customFormat="1" ht="39" customHeight="1">
      <c r="B167" s="22"/>
      <c r="C167" s="129" t="s">
        <v>321</v>
      </c>
      <c r="D167" s="129" t="s">
        <v>146</v>
      </c>
      <c r="E167" s="130" t="s">
        <v>203</v>
      </c>
      <c r="F167" s="191" t="s">
        <v>204</v>
      </c>
      <c r="G167" s="192"/>
      <c r="H167" s="192"/>
      <c r="I167" s="192"/>
      <c r="J167" s="131" t="s">
        <v>181</v>
      </c>
      <c r="K167" s="132">
        <v>93.652</v>
      </c>
      <c r="L167" s="193">
        <v>0</v>
      </c>
      <c r="M167" s="192"/>
      <c r="N167" s="194">
        <f>ROUND($L$167*$K$167,2)</f>
        <v>0</v>
      </c>
      <c r="O167" s="192"/>
      <c r="P167" s="192"/>
      <c r="Q167" s="192"/>
      <c r="R167" s="23"/>
      <c r="T167" s="133"/>
      <c r="U167" s="29" t="s">
        <v>43</v>
      </c>
      <c r="W167" s="134">
        <f>$V$167*$K$167</f>
        <v>0</v>
      </c>
      <c r="X167" s="134">
        <v>0</v>
      </c>
      <c r="Y167" s="134">
        <f>$X$167*$K$167</f>
        <v>0</v>
      </c>
      <c r="Z167" s="134">
        <v>0</v>
      </c>
      <c r="AA167" s="135">
        <f>$Z$167*$K$167</f>
        <v>0</v>
      </c>
      <c r="AR167" s="6" t="s">
        <v>150</v>
      </c>
      <c r="AT167" s="6" t="s">
        <v>146</v>
      </c>
      <c r="AU167" s="6" t="s">
        <v>102</v>
      </c>
      <c r="AY167" s="6" t="s">
        <v>145</v>
      </c>
      <c r="BE167" s="85">
        <f>IF($U$167="základní",$N$167,0)</f>
        <v>0</v>
      </c>
      <c r="BF167" s="85">
        <f>IF($U$167="snížená",$N$167,0)</f>
        <v>0</v>
      </c>
      <c r="BG167" s="85">
        <f>IF($U$167="zákl. přenesená",$N$167,0)</f>
        <v>0</v>
      </c>
      <c r="BH167" s="85">
        <f>IF($U$167="sníž. přenesená",$N$167,0)</f>
        <v>0</v>
      </c>
      <c r="BI167" s="85">
        <f>IF($U$167="nulová",$N$167,0)</f>
        <v>0</v>
      </c>
      <c r="BJ167" s="6" t="s">
        <v>21</v>
      </c>
      <c r="BK167" s="85">
        <f>ROUND($L$167*$K$167,2)</f>
        <v>0</v>
      </c>
      <c r="BL167" s="6" t="s">
        <v>150</v>
      </c>
      <c r="BM167" s="6" t="s">
        <v>322</v>
      </c>
    </row>
    <row r="168" spans="2:63" s="119" customFormat="1" ht="37.5" customHeight="1">
      <c r="B168" s="120"/>
      <c r="D168" s="121" t="s">
        <v>118</v>
      </c>
      <c r="E168" s="121"/>
      <c r="F168" s="121"/>
      <c r="G168" s="121"/>
      <c r="H168" s="121"/>
      <c r="I168" s="121"/>
      <c r="J168" s="121"/>
      <c r="K168" s="121"/>
      <c r="L168" s="121"/>
      <c r="M168" s="121"/>
      <c r="N168" s="200">
        <f>$BK$168</f>
        <v>0</v>
      </c>
      <c r="O168" s="201"/>
      <c r="P168" s="201"/>
      <c r="Q168" s="201"/>
      <c r="R168" s="123"/>
      <c r="T168" s="124"/>
      <c r="W168" s="125">
        <f>$W$169+$W$172</f>
        <v>0</v>
      </c>
      <c r="Y168" s="125">
        <f>$Y$169+$Y$172</f>
        <v>0</v>
      </c>
      <c r="AA168" s="126">
        <f>$AA$169+$AA$172</f>
        <v>0</v>
      </c>
      <c r="AR168" s="122" t="s">
        <v>166</v>
      </c>
      <c r="AT168" s="122" t="s">
        <v>77</v>
      </c>
      <c r="AU168" s="122" t="s">
        <v>78</v>
      </c>
      <c r="AY168" s="122" t="s">
        <v>145</v>
      </c>
      <c r="BK168" s="127">
        <f>$BK$169+$BK$172</f>
        <v>0</v>
      </c>
    </row>
    <row r="169" spans="2:63" s="119" customFormat="1" ht="21" customHeight="1">
      <c r="B169" s="120"/>
      <c r="D169" s="128" t="s">
        <v>119</v>
      </c>
      <c r="E169" s="128"/>
      <c r="F169" s="128"/>
      <c r="G169" s="128"/>
      <c r="H169" s="128"/>
      <c r="I169" s="128"/>
      <c r="J169" s="128"/>
      <c r="K169" s="128"/>
      <c r="L169" s="128"/>
      <c r="M169" s="128"/>
      <c r="N169" s="202">
        <f>$BK$169</f>
        <v>0</v>
      </c>
      <c r="O169" s="201"/>
      <c r="P169" s="201"/>
      <c r="Q169" s="201"/>
      <c r="R169" s="123"/>
      <c r="T169" s="124"/>
      <c r="W169" s="125">
        <f>SUM($W$170:$W$171)</f>
        <v>0</v>
      </c>
      <c r="Y169" s="125">
        <f>SUM($Y$170:$Y$171)</f>
        <v>0</v>
      </c>
      <c r="AA169" s="126">
        <f>SUM($AA$170:$AA$171)</f>
        <v>0</v>
      </c>
      <c r="AR169" s="122" t="s">
        <v>166</v>
      </c>
      <c r="AT169" s="122" t="s">
        <v>77</v>
      </c>
      <c r="AU169" s="122" t="s">
        <v>21</v>
      </c>
      <c r="AY169" s="122" t="s">
        <v>145</v>
      </c>
      <c r="BK169" s="127">
        <f>SUM($BK$170:$BK$171)</f>
        <v>0</v>
      </c>
    </row>
    <row r="170" spans="2:65" s="6" customFormat="1" ht="15.75" customHeight="1">
      <c r="B170" s="22"/>
      <c r="C170" s="129" t="s">
        <v>323</v>
      </c>
      <c r="D170" s="129" t="s">
        <v>146</v>
      </c>
      <c r="E170" s="130" t="s">
        <v>206</v>
      </c>
      <c r="F170" s="191" t="s">
        <v>122</v>
      </c>
      <c r="G170" s="192"/>
      <c r="H170" s="192"/>
      <c r="I170" s="192"/>
      <c r="J170" s="131" t="s">
        <v>207</v>
      </c>
      <c r="K170" s="132">
        <v>1</v>
      </c>
      <c r="L170" s="193">
        <v>0</v>
      </c>
      <c r="M170" s="192"/>
      <c r="N170" s="194">
        <f>ROUND($L$170*$K$170,2)</f>
        <v>0</v>
      </c>
      <c r="O170" s="192"/>
      <c r="P170" s="192"/>
      <c r="Q170" s="192"/>
      <c r="R170" s="23"/>
      <c r="T170" s="133"/>
      <c r="U170" s="29" t="s">
        <v>43</v>
      </c>
      <c r="W170" s="134">
        <f>$V$170*$K$170</f>
        <v>0</v>
      </c>
      <c r="X170" s="134">
        <v>0</v>
      </c>
      <c r="Y170" s="134">
        <f>$X$170*$K$170</f>
        <v>0</v>
      </c>
      <c r="Z170" s="134">
        <v>0</v>
      </c>
      <c r="AA170" s="135">
        <f>$Z$170*$K$170</f>
        <v>0</v>
      </c>
      <c r="AR170" s="6" t="s">
        <v>208</v>
      </c>
      <c r="AT170" s="6" t="s">
        <v>146</v>
      </c>
      <c r="AU170" s="6" t="s">
        <v>102</v>
      </c>
      <c r="AY170" s="6" t="s">
        <v>145</v>
      </c>
      <c r="BE170" s="85">
        <f>IF($U$170="základní",$N$170,0)</f>
        <v>0</v>
      </c>
      <c r="BF170" s="85">
        <f>IF($U$170="snížená",$N$170,0)</f>
        <v>0</v>
      </c>
      <c r="BG170" s="85">
        <f>IF($U$170="zákl. přenesená",$N$170,0)</f>
        <v>0</v>
      </c>
      <c r="BH170" s="85">
        <f>IF($U$170="sníž. přenesená",$N$170,0)</f>
        <v>0</v>
      </c>
      <c r="BI170" s="85">
        <f>IF($U$170="nulová",$N$170,0)</f>
        <v>0</v>
      </c>
      <c r="BJ170" s="6" t="s">
        <v>21</v>
      </c>
      <c r="BK170" s="85">
        <f>ROUND($L$170*$K$170,2)</f>
        <v>0</v>
      </c>
      <c r="BL170" s="6" t="s">
        <v>208</v>
      </c>
      <c r="BM170" s="6" t="s">
        <v>324</v>
      </c>
    </row>
    <row r="171" spans="2:65" s="6" customFormat="1" ht="15.75" customHeight="1">
      <c r="B171" s="22"/>
      <c r="C171" s="129" t="s">
        <v>325</v>
      </c>
      <c r="D171" s="129" t="s">
        <v>146</v>
      </c>
      <c r="E171" s="130" t="s">
        <v>211</v>
      </c>
      <c r="F171" s="191" t="s">
        <v>212</v>
      </c>
      <c r="G171" s="192"/>
      <c r="H171" s="192"/>
      <c r="I171" s="192"/>
      <c r="J171" s="131" t="s">
        <v>207</v>
      </c>
      <c r="K171" s="132">
        <v>1</v>
      </c>
      <c r="L171" s="193">
        <v>0</v>
      </c>
      <c r="M171" s="192"/>
      <c r="N171" s="194">
        <f>ROUND($L$171*$K$171,2)</f>
        <v>0</v>
      </c>
      <c r="O171" s="192"/>
      <c r="P171" s="192"/>
      <c r="Q171" s="192"/>
      <c r="R171" s="23"/>
      <c r="T171" s="133"/>
      <c r="U171" s="29" t="s">
        <v>43</v>
      </c>
      <c r="W171" s="134">
        <f>$V$171*$K$171</f>
        <v>0</v>
      </c>
      <c r="X171" s="134">
        <v>0</v>
      </c>
      <c r="Y171" s="134">
        <f>$X$171*$K$171</f>
        <v>0</v>
      </c>
      <c r="Z171" s="134">
        <v>0</v>
      </c>
      <c r="AA171" s="135">
        <f>$Z$171*$K$171</f>
        <v>0</v>
      </c>
      <c r="AR171" s="6" t="s">
        <v>208</v>
      </c>
      <c r="AT171" s="6" t="s">
        <v>146</v>
      </c>
      <c r="AU171" s="6" t="s">
        <v>102</v>
      </c>
      <c r="AY171" s="6" t="s">
        <v>145</v>
      </c>
      <c r="BE171" s="85">
        <f>IF($U$171="základní",$N$171,0)</f>
        <v>0</v>
      </c>
      <c r="BF171" s="85">
        <f>IF($U$171="snížená",$N$171,0)</f>
        <v>0</v>
      </c>
      <c r="BG171" s="85">
        <f>IF($U$171="zákl. přenesená",$N$171,0)</f>
        <v>0</v>
      </c>
      <c r="BH171" s="85">
        <f>IF($U$171="sníž. přenesená",$N$171,0)</f>
        <v>0</v>
      </c>
      <c r="BI171" s="85">
        <f>IF($U$171="nulová",$N$171,0)</f>
        <v>0</v>
      </c>
      <c r="BJ171" s="6" t="s">
        <v>21</v>
      </c>
      <c r="BK171" s="85">
        <f>ROUND($L$171*$K$171,2)</f>
        <v>0</v>
      </c>
      <c r="BL171" s="6" t="s">
        <v>208</v>
      </c>
      <c r="BM171" s="6" t="s">
        <v>326</v>
      </c>
    </row>
    <row r="172" spans="2:63" s="119" customFormat="1" ht="30.75" customHeight="1">
      <c r="B172" s="120"/>
      <c r="D172" s="128" t="s">
        <v>120</v>
      </c>
      <c r="E172" s="128"/>
      <c r="F172" s="128"/>
      <c r="G172" s="128"/>
      <c r="H172" s="128"/>
      <c r="I172" s="128"/>
      <c r="J172" s="128"/>
      <c r="K172" s="128"/>
      <c r="L172" s="128"/>
      <c r="M172" s="128"/>
      <c r="N172" s="202">
        <f>$BK$172</f>
        <v>0</v>
      </c>
      <c r="O172" s="201"/>
      <c r="P172" s="201"/>
      <c r="Q172" s="201"/>
      <c r="R172" s="123"/>
      <c r="T172" s="124"/>
      <c r="W172" s="125">
        <f>$W$173</f>
        <v>0</v>
      </c>
      <c r="Y172" s="125">
        <f>$Y$173</f>
        <v>0</v>
      </c>
      <c r="AA172" s="126">
        <f>$AA$173</f>
        <v>0</v>
      </c>
      <c r="AR172" s="122" t="s">
        <v>166</v>
      </c>
      <c r="AT172" s="122" t="s">
        <v>77</v>
      </c>
      <c r="AU172" s="122" t="s">
        <v>21</v>
      </c>
      <c r="AY172" s="122" t="s">
        <v>145</v>
      </c>
      <c r="BK172" s="127">
        <f>$BK$173</f>
        <v>0</v>
      </c>
    </row>
    <row r="173" spans="2:65" s="6" customFormat="1" ht="15.75" customHeight="1">
      <c r="B173" s="22"/>
      <c r="C173" s="129" t="s">
        <v>327</v>
      </c>
      <c r="D173" s="129" t="s">
        <v>146</v>
      </c>
      <c r="E173" s="130" t="s">
        <v>215</v>
      </c>
      <c r="F173" s="191" t="s">
        <v>126</v>
      </c>
      <c r="G173" s="192"/>
      <c r="H173" s="192"/>
      <c r="I173" s="192"/>
      <c r="J173" s="131" t="s">
        <v>207</v>
      </c>
      <c r="K173" s="132">
        <v>1</v>
      </c>
      <c r="L173" s="193">
        <v>0</v>
      </c>
      <c r="M173" s="192"/>
      <c r="N173" s="194">
        <f>ROUND($L$173*$K$173,2)</f>
        <v>0</v>
      </c>
      <c r="O173" s="192"/>
      <c r="P173" s="192"/>
      <c r="Q173" s="192"/>
      <c r="R173" s="23"/>
      <c r="T173" s="133"/>
      <c r="U173" s="29" t="s">
        <v>43</v>
      </c>
      <c r="W173" s="134">
        <f>$V$173*$K$173</f>
        <v>0</v>
      </c>
      <c r="X173" s="134">
        <v>0</v>
      </c>
      <c r="Y173" s="134">
        <f>$X$173*$K$173</f>
        <v>0</v>
      </c>
      <c r="Z173" s="134">
        <v>0</v>
      </c>
      <c r="AA173" s="135">
        <f>$Z$173*$K$173</f>
        <v>0</v>
      </c>
      <c r="AR173" s="6" t="s">
        <v>208</v>
      </c>
      <c r="AT173" s="6" t="s">
        <v>146</v>
      </c>
      <c r="AU173" s="6" t="s">
        <v>102</v>
      </c>
      <c r="AY173" s="6" t="s">
        <v>145</v>
      </c>
      <c r="BE173" s="85">
        <f>IF($U$173="základní",$N$173,0)</f>
        <v>0</v>
      </c>
      <c r="BF173" s="85">
        <f>IF($U$173="snížená",$N$173,0)</f>
        <v>0</v>
      </c>
      <c r="BG173" s="85">
        <f>IF($U$173="zákl. přenesená",$N$173,0)</f>
        <v>0</v>
      </c>
      <c r="BH173" s="85">
        <f>IF($U$173="sníž. přenesená",$N$173,0)</f>
        <v>0</v>
      </c>
      <c r="BI173" s="85">
        <f>IF($U$173="nulová",$N$173,0)</f>
        <v>0</v>
      </c>
      <c r="BJ173" s="6" t="s">
        <v>21</v>
      </c>
      <c r="BK173" s="85">
        <f>ROUND($L$173*$K$173,2)</f>
        <v>0</v>
      </c>
      <c r="BL173" s="6" t="s">
        <v>208</v>
      </c>
      <c r="BM173" s="6" t="s">
        <v>328</v>
      </c>
    </row>
    <row r="174" spans="2:63" s="6" customFormat="1" ht="51" customHeight="1">
      <c r="B174" s="22"/>
      <c r="D174" s="121" t="s">
        <v>217</v>
      </c>
      <c r="N174" s="200">
        <f>$BK$174</f>
        <v>0</v>
      </c>
      <c r="O174" s="145"/>
      <c r="P174" s="145"/>
      <c r="Q174" s="145"/>
      <c r="R174" s="23"/>
      <c r="T174" s="140"/>
      <c r="U174" s="41"/>
      <c r="V174" s="41"/>
      <c r="W174" s="41"/>
      <c r="X174" s="41"/>
      <c r="Y174" s="41"/>
      <c r="Z174" s="41"/>
      <c r="AA174" s="43"/>
      <c r="AT174" s="6" t="s">
        <v>77</v>
      </c>
      <c r="AU174" s="6" t="s">
        <v>78</v>
      </c>
      <c r="AY174" s="6" t="s">
        <v>218</v>
      </c>
      <c r="BK174" s="85">
        <v>0</v>
      </c>
    </row>
    <row r="175" spans="2:18" s="6" customFormat="1" ht="7.5" customHeight="1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6"/>
    </row>
    <row r="176" s="2" customFormat="1" ht="14.25" customHeight="1"/>
  </sheetData>
  <sheetProtection/>
  <mergeCells count="194">
    <mergeCell ref="H1:K1"/>
    <mergeCell ref="S2:AC2"/>
    <mergeCell ref="N162:Q162"/>
    <mergeCell ref="N165:Q165"/>
    <mergeCell ref="N168:Q168"/>
    <mergeCell ref="N169:Q169"/>
    <mergeCell ref="N172:Q172"/>
    <mergeCell ref="N174:Q174"/>
    <mergeCell ref="F173:I173"/>
    <mergeCell ref="L173:M173"/>
    <mergeCell ref="N173:Q173"/>
    <mergeCell ref="N126:Q126"/>
    <mergeCell ref="N127:Q127"/>
    <mergeCell ref="N128:Q128"/>
    <mergeCell ref="N134:Q134"/>
    <mergeCell ref="N143:Q143"/>
    <mergeCell ref="N145:Q145"/>
    <mergeCell ref="N158:Q158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3:I163"/>
    <mergeCell ref="L163:M163"/>
    <mergeCell ref="N163:Q163"/>
    <mergeCell ref="F164:I164"/>
    <mergeCell ref="L164:M164"/>
    <mergeCell ref="N164:Q164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9:I159"/>
    <mergeCell ref="L159:M159"/>
    <mergeCell ref="N159:Q159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5:I125"/>
    <mergeCell ref="L125:M125"/>
    <mergeCell ref="N125:Q125"/>
    <mergeCell ref="F129:I129"/>
    <mergeCell ref="L129:M129"/>
    <mergeCell ref="N129:Q129"/>
    <mergeCell ref="C115:Q115"/>
    <mergeCell ref="F117:P117"/>
    <mergeCell ref="F118:P118"/>
    <mergeCell ref="M120:P120"/>
    <mergeCell ref="M122:Q122"/>
    <mergeCell ref="M123:Q123"/>
    <mergeCell ref="D105:H105"/>
    <mergeCell ref="N105:Q105"/>
    <mergeCell ref="D106:H106"/>
    <mergeCell ref="N106:Q106"/>
    <mergeCell ref="N107:Q107"/>
    <mergeCell ref="L109:Q109"/>
    <mergeCell ref="N101:Q101"/>
    <mergeCell ref="D102:H102"/>
    <mergeCell ref="N102:Q102"/>
    <mergeCell ref="D103:H103"/>
    <mergeCell ref="N103:Q103"/>
    <mergeCell ref="D104:H104"/>
    <mergeCell ref="N104:Q104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08"/>
      <c r="B1" s="205"/>
      <c r="C1" s="205"/>
      <c r="D1" s="206" t="s">
        <v>1</v>
      </c>
      <c r="E1" s="205"/>
      <c r="F1" s="207" t="s">
        <v>342</v>
      </c>
      <c r="G1" s="207"/>
      <c r="H1" s="209" t="s">
        <v>343</v>
      </c>
      <c r="I1" s="209"/>
      <c r="J1" s="209"/>
      <c r="K1" s="209"/>
      <c r="L1" s="207" t="s">
        <v>344</v>
      </c>
      <c r="M1" s="205"/>
      <c r="N1" s="205"/>
      <c r="O1" s="206" t="s">
        <v>101</v>
      </c>
      <c r="P1" s="205"/>
      <c r="Q1" s="205"/>
      <c r="R1" s="205"/>
      <c r="S1" s="207" t="s">
        <v>345</v>
      </c>
      <c r="T1" s="207"/>
      <c r="U1" s="208"/>
      <c r="V1" s="20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77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102</v>
      </c>
    </row>
    <row r="4" spans="2:46" s="2" customFormat="1" ht="37.5" customHeight="1">
      <c r="B4" s="10"/>
      <c r="C4" s="143" t="s">
        <v>103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178" t="str">
        <f>'Rekapitulace stavby'!$K$6</f>
        <v>Oprava chodníků a výměna obrubníků v komunikaci Kladenská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22"/>
      <c r="D7" s="16" t="s">
        <v>104</v>
      </c>
      <c r="F7" s="148" t="s">
        <v>329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79" t="str">
        <f>'Rekapitulace stavby'!$AN$8</f>
        <v>17.08.2015</v>
      </c>
      <c r="P9" s="145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47"/>
      <c r="P11" s="145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47"/>
      <c r="P12" s="145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180" t="str">
        <f>IF('Rekapitulace stavby'!$AN$13="","",'Rekapitulace stavby'!$AN$13)</f>
        <v>Vyplň údaj</v>
      </c>
      <c r="P14" s="145"/>
      <c r="R14" s="23"/>
    </row>
    <row r="15" spans="2:18" s="6" customFormat="1" ht="18.75" customHeight="1">
      <c r="B15" s="22"/>
      <c r="E15" s="180" t="str">
        <f>IF('Rekapitulace stavby'!$E$14="","",'Rekapitulace stavby'!$E$14)</f>
        <v>Vyplň údaj</v>
      </c>
      <c r="F15" s="145"/>
      <c r="G15" s="145"/>
      <c r="H15" s="145"/>
      <c r="I15" s="145"/>
      <c r="J15" s="145"/>
      <c r="K15" s="145"/>
      <c r="L15" s="145"/>
      <c r="M15" s="17" t="s">
        <v>31</v>
      </c>
      <c r="O15" s="180" t="str">
        <f>IF('Rekapitulace stavby'!$AN$14="","",'Rekapitulace stavby'!$AN$14)</f>
        <v>Vyplň údaj</v>
      </c>
      <c r="P15" s="145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47"/>
      <c r="P17" s="145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47"/>
      <c r="P18" s="145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47"/>
      <c r="P20" s="145"/>
      <c r="R20" s="23"/>
    </row>
    <row r="21" spans="2:18" s="6" customFormat="1" ht="18.75" customHeight="1">
      <c r="B21" s="22"/>
      <c r="E21" s="15" t="s">
        <v>35</v>
      </c>
      <c r="M21" s="17" t="s">
        <v>31</v>
      </c>
      <c r="O21" s="147"/>
      <c r="P21" s="145"/>
      <c r="R21" s="23"/>
    </row>
    <row r="22" spans="2:18" s="6" customFormat="1" ht="7.5" customHeight="1">
      <c r="B22" s="22"/>
      <c r="R22" s="23"/>
    </row>
    <row r="23" spans="2:18" s="6" customFormat="1" ht="15" customHeight="1">
      <c r="B23" s="22"/>
      <c r="D23" s="17" t="s">
        <v>38</v>
      </c>
      <c r="R23" s="23"/>
    </row>
    <row r="24" spans="2:18" s="93" customFormat="1" ht="15.75" customHeight="1">
      <c r="B24" s="94"/>
      <c r="E24" s="150"/>
      <c r="F24" s="181"/>
      <c r="G24" s="181"/>
      <c r="H24" s="181"/>
      <c r="I24" s="181"/>
      <c r="J24" s="181"/>
      <c r="K24" s="181"/>
      <c r="L24" s="181"/>
      <c r="R24" s="95"/>
    </row>
    <row r="25" spans="2:18" s="6" customFormat="1" ht="7.5" customHeight="1">
      <c r="B25" s="22"/>
      <c r="R25" s="23"/>
    </row>
    <row r="26" spans="2:18" s="6" customFormat="1" ht="7.5" customHeight="1">
      <c r="B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3"/>
    </row>
    <row r="27" spans="2:18" s="6" customFormat="1" ht="15" customHeight="1">
      <c r="B27" s="22"/>
      <c r="D27" s="96" t="s">
        <v>106</v>
      </c>
      <c r="M27" s="151">
        <f>$N$88</f>
        <v>0</v>
      </c>
      <c r="N27" s="145"/>
      <c r="O27" s="145"/>
      <c r="P27" s="145"/>
      <c r="R27" s="23"/>
    </row>
    <row r="28" spans="2:18" s="6" customFormat="1" ht="15" customHeight="1">
      <c r="B28" s="22"/>
      <c r="D28" s="21" t="s">
        <v>95</v>
      </c>
      <c r="M28" s="151">
        <f>$N$96</f>
        <v>0</v>
      </c>
      <c r="N28" s="145"/>
      <c r="O28" s="145"/>
      <c r="P28" s="145"/>
      <c r="R28" s="23"/>
    </row>
    <row r="29" spans="2:18" s="6" customFormat="1" ht="7.5" customHeight="1">
      <c r="B29" s="22"/>
      <c r="R29" s="23"/>
    </row>
    <row r="30" spans="2:18" s="6" customFormat="1" ht="26.25" customHeight="1">
      <c r="B30" s="22"/>
      <c r="D30" s="97" t="s">
        <v>41</v>
      </c>
      <c r="M30" s="182">
        <f>ROUND($M$27+$M$28,2)</f>
        <v>0</v>
      </c>
      <c r="N30" s="145"/>
      <c r="O30" s="145"/>
      <c r="P30" s="145"/>
      <c r="R30" s="23"/>
    </row>
    <row r="31" spans="2:18" s="6" customFormat="1" ht="7.5" customHeight="1">
      <c r="B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3"/>
    </row>
    <row r="32" spans="2:18" s="6" customFormat="1" ht="15" customHeight="1">
      <c r="B32" s="22"/>
      <c r="D32" s="27" t="s">
        <v>42</v>
      </c>
      <c r="E32" s="27" t="s">
        <v>43</v>
      </c>
      <c r="F32" s="28">
        <v>0.21</v>
      </c>
      <c r="G32" s="98" t="s">
        <v>44</v>
      </c>
      <c r="H32" s="183">
        <f>(SUM($BE$96:$BE$103)+SUM($BE$121:$BE$132))</f>
        <v>0</v>
      </c>
      <c r="I32" s="145"/>
      <c r="J32" s="145"/>
      <c r="M32" s="183">
        <f>ROUND((SUM($BE$96:$BE$103)+SUM($BE$121:$BE$132)),2)*$F$32</f>
        <v>0</v>
      </c>
      <c r="N32" s="145"/>
      <c r="O32" s="145"/>
      <c r="P32" s="145"/>
      <c r="R32" s="23"/>
    </row>
    <row r="33" spans="2:18" s="6" customFormat="1" ht="15" customHeight="1">
      <c r="B33" s="22"/>
      <c r="E33" s="27" t="s">
        <v>45</v>
      </c>
      <c r="F33" s="28">
        <v>0.15</v>
      </c>
      <c r="G33" s="98" t="s">
        <v>44</v>
      </c>
      <c r="H33" s="183">
        <f>(SUM($BF$96:$BF$103)+SUM($BF$121:$BF$132))</f>
        <v>0</v>
      </c>
      <c r="I33" s="145"/>
      <c r="J33" s="145"/>
      <c r="M33" s="183">
        <f>ROUND((SUM($BF$96:$BF$103)+SUM($BF$121:$BF$132)),2)*$F$33</f>
        <v>0</v>
      </c>
      <c r="N33" s="145"/>
      <c r="O33" s="145"/>
      <c r="P33" s="145"/>
      <c r="R33" s="23"/>
    </row>
    <row r="34" spans="2:18" s="6" customFormat="1" ht="15" customHeight="1" hidden="1">
      <c r="B34" s="22"/>
      <c r="E34" s="27" t="s">
        <v>46</v>
      </c>
      <c r="F34" s="28">
        <v>0.21</v>
      </c>
      <c r="G34" s="98" t="s">
        <v>44</v>
      </c>
      <c r="H34" s="183">
        <f>(SUM($BG$96:$BG$103)+SUM($BG$121:$BG$132))</f>
        <v>0</v>
      </c>
      <c r="I34" s="145"/>
      <c r="J34" s="145"/>
      <c r="M34" s="183">
        <v>0</v>
      </c>
      <c r="N34" s="145"/>
      <c r="O34" s="145"/>
      <c r="P34" s="145"/>
      <c r="R34" s="23"/>
    </row>
    <row r="35" spans="2:18" s="6" customFormat="1" ht="15" customHeight="1" hidden="1">
      <c r="B35" s="22"/>
      <c r="E35" s="27" t="s">
        <v>47</v>
      </c>
      <c r="F35" s="28">
        <v>0.15</v>
      </c>
      <c r="G35" s="98" t="s">
        <v>44</v>
      </c>
      <c r="H35" s="183">
        <f>(SUM($BH$96:$BH$103)+SUM($BH$121:$BH$132))</f>
        <v>0</v>
      </c>
      <c r="I35" s="145"/>
      <c r="J35" s="145"/>
      <c r="M35" s="183">
        <v>0</v>
      </c>
      <c r="N35" s="145"/>
      <c r="O35" s="145"/>
      <c r="P35" s="145"/>
      <c r="R35" s="23"/>
    </row>
    <row r="36" spans="2:18" s="6" customFormat="1" ht="15" customHeight="1" hidden="1">
      <c r="B36" s="22"/>
      <c r="E36" s="27" t="s">
        <v>48</v>
      </c>
      <c r="F36" s="28">
        <v>0</v>
      </c>
      <c r="G36" s="98" t="s">
        <v>44</v>
      </c>
      <c r="H36" s="183">
        <f>(SUM($BI$96:$BI$103)+SUM($BI$121:$BI$132))</f>
        <v>0</v>
      </c>
      <c r="I36" s="145"/>
      <c r="J36" s="145"/>
      <c r="M36" s="183">
        <v>0</v>
      </c>
      <c r="N36" s="145"/>
      <c r="O36" s="145"/>
      <c r="P36" s="145"/>
      <c r="R36" s="23"/>
    </row>
    <row r="37" spans="2:18" s="6" customFormat="1" ht="7.5" customHeight="1">
      <c r="B37" s="22"/>
      <c r="R37" s="23"/>
    </row>
    <row r="38" spans="2:18" s="6" customFormat="1" ht="26.25" customHeight="1">
      <c r="B38" s="22"/>
      <c r="C38" s="31"/>
      <c r="D38" s="32" t="s">
        <v>49</v>
      </c>
      <c r="E38" s="33"/>
      <c r="F38" s="33"/>
      <c r="G38" s="99" t="s">
        <v>50</v>
      </c>
      <c r="H38" s="34" t="s">
        <v>51</v>
      </c>
      <c r="I38" s="33"/>
      <c r="J38" s="33"/>
      <c r="K38" s="33"/>
      <c r="L38" s="158">
        <f>SUM($M$30:$M$36)</f>
        <v>0</v>
      </c>
      <c r="M38" s="157"/>
      <c r="N38" s="157"/>
      <c r="O38" s="157"/>
      <c r="P38" s="159"/>
      <c r="Q38" s="31"/>
      <c r="R38" s="23"/>
    </row>
    <row r="39" spans="2:18" s="6" customFormat="1" ht="15" customHeight="1">
      <c r="B39" s="22"/>
      <c r="R39" s="23"/>
    </row>
    <row r="40" spans="2:18" s="6" customFormat="1" ht="15" customHeight="1">
      <c r="B40" s="22"/>
      <c r="R40" s="23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52</v>
      </c>
      <c r="E50" s="36"/>
      <c r="F50" s="36"/>
      <c r="G50" s="36"/>
      <c r="H50" s="37"/>
      <c r="J50" s="35" t="s">
        <v>53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54</v>
      </c>
      <c r="E59" s="41"/>
      <c r="F59" s="41"/>
      <c r="G59" s="42" t="s">
        <v>55</v>
      </c>
      <c r="H59" s="43"/>
      <c r="J59" s="40" t="s">
        <v>54</v>
      </c>
      <c r="K59" s="41"/>
      <c r="L59" s="41"/>
      <c r="M59" s="41"/>
      <c r="N59" s="42" t="s">
        <v>55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56</v>
      </c>
      <c r="E61" s="36"/>
      <c r="F61" s="36"/>
      <c r="G61" s="36"/>
      <c r="H61" s="37"/>
      <c r="J61" s="35" t="s">
        <v>57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54</v>
      </c>
      <c r="E70" s="41"/>
      <c r="F70" s="41"/>
      <c r="G70" s="42" t="s">
        <v>55</v>
      </c>
      <c r="H70" s="43"/>
      <c r="J70" s="40" t="s">
        <v>54</v>
      </c>
      <c r="K70" s="41"/>
      <c r="L70" s="41"/>
      <c r="M70" s="41"/>
      <c r="N70" s="42" t="s">
        <v>55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3" t="s">
        <v>107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78" t="str">
        <f>$F$6</f>
        <v>Oprava chodníků a výměna obrubníků v komunikaci Kladenská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R78" s="23"/>
    </row>
    <row r="79" spans="2:18" s="6" customFormat="1" ht="37.5" customHeight="1">
      <c r="B79" s="22"/>
      <c r="C79" s="52" t="s">
        <v>104</v>
      </c>
      <c r="F79" s="160" t="str">
        <f>$F$7</f>
        <v>03 - Žlab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Středokluky</v>
      </c>
      <c r="K81" s="17" t="s">
        <v>24</v>
      </c>
      <c r="M81" s="184" t="str">
        <f>IF($O$9="","",$O$9)</f>
        <v>17.08.2015</v>
      </c>
      <c r="N81" s="145"/>
      <c r="O81" s="145"/>
      <c r="P81" s="145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Obec Středokluky</v>
      </c>
      <c r="K83" s="17" t="s">
        <v>34</v>
      </c>
      <c r="M83" s="147" t="str">
        <f>$E$18</f>
        <v>Ing. Jiří Sobol</v>
      </c>
      <c r="N83" s="145"/>
      <c r="O83" s="145"/>
      <c r="P83" s="145"/>
      <c r="Q83" s="145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47" t="str">
        <f>$E$21</f>
        <v>Ing. Jiří Sobol</v>
      </c>
      <c r="N84" s="145"/>
      <c r="O84" s="145"/>
      <c r="P84" s="145"/>
      <c r="Q84" s="145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85" t="s">
        <v>108</v>
      </c>
      <c r="D86" s="176"/>
      <c r="E86" s="176"/>
      <c r="F86" s="176"/>
      <c r="G86" s="176"/>
      <c r="H86" s="31"/>
      <c r="I86" s="31"/>
      <c r="J86" s="31"/>
      <c r="K86" s="31"/>
      <c r="L86" s="31"/>
      <c r="M86" s="31"/>
      <c r="N86" s="185" t="s">
        <v>109</v>
      </c>
      <c r="O86" s="145"/>
      <c r="P86" s="145"/>
      <c r="Q86" s="145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110</v>
      </c>
      <c r="N88" s="173">
        <f>$N$121</f>
        <v>0</v>
      </c>
      <c r="O88" s="145"/>
      <c r="P88" s="145"/>
      <c r="Q88" s="145"/>
      <c r="R88" s="23"/>
      <c r="AU88" s="6" t="s">
        <v>111</v>
      </c>
    </row>
    <row r="89" spans="2:18" s="68" customFormat="1" ht="25.5" customHeight="1">
      <c r="B89" s="100"/>
      <c r="D89" s="101" t="s">
        <v>112</v>
      </c>
      <c r="N89" s="186">
        <f>$N$122</f>
        <v>0</v>
      </c>
      <c r="O89" s="187"/>
      <c r="P89" s="187"/>
      <c r="Q89" s="187"/>
      <c r="R89" s="102"/>
    </row>
    <row r="90" spans="2:18" s="96" customFormat="1" ht="21" customHeight="1">
      <c r="B90" s="103"/>
      <c r="D90" s="81" t="s">
        <v>113</v>
      </c>
      <c r="N90" s="171">
        <f>$N$123</f>
        <v>0</v>
      </c>
      <c r="O90" s="187"/>
      <c r="P90" s="187"/>
      <c r="Q90" s="187"/>
      <c r="R90" s="104"/>
    </row>
    <row r="91" spans="2:18" s="96" customFormat="1" ht="21" customHeight="1">
      <c r="B91" s="103"/>
      <c r="D91" s="81" t="s">
        <v>220</v>
      </c>
      <c r="N91" s="171">
        <f>$N$125</f>
        <v>0</v>
      </c>
      <c r="O91" s="187"/>
      <c r="P91" s="187"/>
      <c r="Q91" s="187"/>
      <c r="R91" s="104"/>
    </row>
    <row r="92" spans="2:18" s="96" customFormat="1" ht="21" customHeight="1">
      <c r="B92" s="103"/>
      <c r="D92" s="81" t="s">
        <v>221</v>
      </c>
      <c r="N92" s="171">
        <f>$N$127</f>
        <v>0</v>
      </c>
      <c r="O92" s="187"/>
      <c r="P92" s="187"/>
      <c r="Q92" s="187"/>
      <c r="R92" s="104"/>
    </row>
    <row r="93" spans="2:18" s="96" customFormat="1" ht="21" customHeight="1">
      <c r="B93" s="103"/>
      <c r="D93" s="81" t="s">
        <v>114</v>
      </c>
      <c r="N93" s="171">
        <f>$N$129</f>
        <v>0</v>
      </c>
      <c r="O93" s="187"/>
      <c r="P93" s="187"/>
      <c r="Q93" s="187"/>
      <c r="R93" s="104"/>
    </row>
    <row r="94" spans="2:18" s="96" customFormat="1" ht="21" customHeight="1">
      <c r="B94" s="103"/>
      <c r="D94" s="81" t="s">
        <v>117</v>
      </c>
      <c r="N94" s="171">
        <f>$N$130</f>
        <v>0</v>
      </c>
      <c r="O94" s="187"/>
      <c r="P94" s="187"/>
      <c r="Q94" s="187"/>
      <c r="R94" s="104"/>
    </row>
    <row r="95" spans="2:18" s="6" customFormat="1" ht="22.5" customHeight="1">
      <c r="B95" s="22"/>
      <c r="R95" s="23"/>
    </row>
    <row r="96" spans="2:21" s="6" customFormat="1" ht="30" customHeight="1">
      <c r="B96" s="22"/>
      <c r="C96" s="63" t="s">
        <v>121</v>
      </c>
      <c r="N96" s="173">
        <f>ROUND($N$97+$N$98+$N$99+$N$100+$N$101+$N$102,2)</f>
        <v>0</v>
      </c>
      <c r="O96" s="145"/>
      <c r="P96" s="145"/>
      <c r="Q96" s="145"/>
      <c r="R96" s="23"/>
      <c r="T96" s="105"/>
      <c r="U96" s="106" t="s">
        <v>42</v>
      </c>
    </row>
    <row r="97" spans="2:62" s="6" customFormat="1" ht="18.75" customHeight="1">
      <c r="B97" s="22"/>
      <c r="D97" s="172" t="s">
        <v>122</v>
      </c>
      <c r="E97" s="145"/>
      <c r="F97" s="145"/>
      <c r="G97" s="145"/>
      <c r="H97" s="145"/>
      <c r="N97" s="170">
        <f>ROUND($N$88*$T$97,2)</f>
        <v>0</v>
      </c>
      <c r="O97" s="145"/>
      <c r="P97" s="145"/>
      <c r="Q97" s="145"/>
      <c r="R97" s="23"/>
      <c r="T97" s="107"/>
      <c r="U97" s="108" t="s">
        <v>43</v>
      </c>
      <c r="AY97" s="6" t="s">
        <v>123</v>
      </c>
      <c r="BE97" s="85">
        <f>IF($U$97="základní",$N$97,0)</f>
        <v>0</v>
      </c>
      <c r="BF97" s="85">
        <f>IF($U$97="snížená",$N$97,0)</f>
        <v>0</v>
      </c>
      <c r="BG97" s="85">
        <f>IF($U$97="zákl. přenesená",$N$97,0)</f>
        <v>0</v>
      </c>
      <c r="BH97" s="85">
        <f>IF($U$97="sníž. přenesená",$N$97,0)</f>
        <v>0</v>
      </c>
      <c r="BI97" s="85">
        <f>IF($U$97="nulová",$N$97,0)</f>
        <v>0</v>
      </c>
      <c r="BJ97" s="6" t="s">
        <v>21</v>
      </c>
    </row>
    <row r="98" spans="2:62" s="6" customFormat="1" ht="18.75" customHeight="1">
      <c r="B98" s="22"/>
      <c r="D98" s="172" t="s">
        <v>124</v>
      </c>
      <c r="E98" s="145"/>
      <c r="F98" s="145"/>
      <c r="G98" s="145"/>
      <c r="H98" s="145"/>
      <c r="N98" s="170">
        <f>ROUND($N$88*$T$98,2)</f>
        <v>0</v>
      </c>
      <c r="O98" s="145"/>
      <c r="P98" s="145"/>
      <c r="Q98" s="145"/>
      <c r="R98" s="23"/>
      <c r="T98" s="107"/>
      <c r="U98" s="108" t="s">
        <v>43</v>
      </c>
      <c r="AY98" s="6" t="s">
        <v>123</v>
      </c>
      <c r="BE98" s="85">
        <f>IF($U$98="základní",$N$98,0)</f>
        <v>0</v>
      </c>
      <c r="BF98" s="85">
        <f>IF($U$98="snížená",$N$98,0)</f>
        <v>0</v>
      </c>
      <c r="BG98" s="85">
        <f>IF($U$98="zákl. přenesená",$N$98,0)</f>
        <v>0</v>
      </c>
      <c r="BH98" s="85">
        <f>IF($U$98="sníž. přenesená",$N$98,0)</f>
        <v>0</v>
      </c>
      <c r="BI98" s="85">
        <f>IF($U$98="nulová",$N$98,0)</f>
        <v>0</v>
      </c>
      <c r="BJ98" s="6" t="s">
        <v>21</v>
      </c>
    </row>
    <row r="99" spans="2:62" s="6" customFormat="1" ht="18.75" customHeight="1">
      <c r="B99" s="22"/>
      <c r="D99" s="172" t="s">
        <v>125</v>
      </c>
      <c r="E99" s="145"/>
      <c r="F99" s="145"/>
      <c r="G99" s="145"/>
      <c r="H99" s="145"/>
      <c r="N99" s="170">
        <f>ROUND($N$88*$T$99,2)</f>
        <v>0</v>
      </c>
      <c r="O99" s="145"/>
      <c r="P99" s="145"/>
      <c r="Q99" s="145"/>
      <c r="R99" s="23"/>
      <c r="T99" s="107"/>
      <c r="U99" s="108" t="s">
        <v>43</v>
      </c>
      <c r="AY99" s="6" t="s">
        <v>123</v>
      </c>
      <c r="BE99" s="85">
        <f>IF($U$99="základní",$N$99,0)</f>
        <v>0</v>
      </c>
      <c r="BF99" s="85">
        <f>IF($U$99="snížená",$N$99,0)</f>
        <v>0</v>
      </c>
      <c r="BG99" s="85">
        <f>IF($U$99="zákl. přenesená",$N$99,0)</f>
        <v>0</v>
      </c>
      <c r="BH99" s="85">
        <f>IF($U$99="sníž. přenesená",$N$99,0)</f>
        <v>0</v>
      </c>
      <c r="BI99" s="85">
        <f>IF($U$99="nulová",$N$99,0)</f>
        <v>0</v>
      </c>
      <c r="BJ99" s="6" t="s">
        <v>21</v>
      </c>
    </row>
    <row r="100" spans="2:62" s="6" customFormat="1" ht="18.75" customHeight="1">
      <c r="B100" s="22"/>
      <c r="D100" s="172" t="s">
        <v>126</v>
      </c>
      <c r="E100" s="145"/>
      <c r="F100" s="145"/>
      <c r="G100" s="145"/>
      <c r="H100" s="145"/>
      <c r="N100" s="170">
        <f>ROUND($N$88*$T$100,2)</f>
        <v>0</v>
      </c>
      <c r="O100" s="145"/>
      <c r="P100" s="145"/>
      <c r="Q100" s="145"/>
      <c r="R100" s="23"/>
      <c r="T100" s="107"/>
      <c r="U100" s="108" t="s">
        <v>43</v>
      </c>
      <c r="AY100" s="6" t="s">
        <v>123</v>
      </c>
      <c r="BE100" s="85">
        <f>IF($U$100="základní",$N$100,0)</f>
        <v>0</v>
      </c>
      <c r="BF100" s="85">
        <f>IF($U$100="snížená",$N$100,0)</f>
        <v>0</v>
      </c>
      <c r="BG100" s="85">
        <f>IF($U$100="zákl. přenesená",$N$100,0)</f>
        <v>0</v>
      </c>
      <c r="BH100" s="85">
        <f>IF($U$100="sníž. přenesená",$N$100,0)</f>
        <v>0</v>
      </c>
      <c r="BI100" s="85">
        <f>IF($U$100="nulová",$N$100,0)</f>
        <v>0</v>
      </c>
      <c r="BJ100" s="6" t="s">
        <v>21</v>
      </c>
    </row>
    <row r="101" spans="2:62" s="6" customFormat="1" ht="18.75" customHeight="1">
      <c r="B101" s="22"/>
      <c r="D101" s="172" t="s">
        <v>127</v>
      </c>
      <c r="E101" s="145"/>
      <c r="F101" s="145"/>
      <c r="G101" s="145"/>
      <c r="H101" s="145"/>
      <c r="N101" s="170">
        <f>ROUND($N$88*$T$101,2)</f>
        <v>0</v>
      </c>
      <c r="O101" s="145"/>
      <c r="P101" s="145"/>
      <c r="Q101" s="145"/>
      <c r="R101" s="23"/>
      <c r="T101" s="107"/>
      <c r="U101" s="108" t="s">
        <v>43</v>
      </c>
      <c r="AY101" s="6" t="s">
        <v>123</v>
      </c>
      <c r="BE101" s="85">
        <f>IF($U$101="základní",$N$101,0)</f>
        <v>0</v>
      </c>
      <c r="BF101" s="85">
        <f>IF($U$101="snížená",$N$101,0)</f>
        <v>0</v>
      </c>
      <c r="BG101" s="85">
        <f>IF($U$101="zákl. přenesená",$N$101,0)</f>
        <v>0</v>
      </c>
      <c r="BH101" s="85">
        <f>IF($U$101="sníž. přenesená",$N$101,0)</f>
        <v>0</v>
      </c>
      <c r="BI101" s="85">
        <f>IF($U$101="nulová",$N$101,0)</f>
        <v>0</v>
      </c>
      <c r="BJ101" s="6" t="s">
        <v>21</v>
      </c>
    </row>
    <row r="102" spans="2:62" s="6" customFormat="1" ht="18.75" customHeight="1">
      <c r="B102" s="22"/>
      <c r="D102" s="81" t="s">
        <v>128</v>
      </c>
      <c r="N102" s="170">
        <f>ROUND($N$88*$T$102,2)</f>
        <v>0</v>
      </c>
      <c r="O102" s="145"/>
      <c r="P102" s="145"/>
      <c r="Q102" s="145"/>
      <c r="R102" s="23"/>
      <c r="T102" s="109"/>
      <c r="U102" s="110" t="s">
        <v>43</v>
      </c>
      <c r="AY102" s="6" t="s">
        <v>129</v>
      </c>
      <c r="BE102" s="85">
        <f>IF($U$102="základní",$N$102,0)</f>
        <v>0</v>
      </c>
      <c r="BF102" s="85">
        <f>IF($U$102="snížená",$N$102,0)</f>
        <v>0</v>
      </c>
      <c r="BG102" s="85">
        <f>IF($U$102="zákl. přenesená",$N$102,0)</f>
        <v>0</v>
      </c>
      <c r="BH102" s="85">
        <f>IF($U$102="sníž. přenesená",$N$102,0)</f>
        <v>0</v>
      </c>
      <c r="BI102" s="85">
        <f>IF($U$102="nulová",$N$102,0)</f>
        <v>0</v>
      </c>
      <c r="BJ102" s="6" t="s">
        <v>21</v>
      </c>
    </row>
    <row r="103" spans="2:18" s="6" customFormat="1" ht="14.25" customHeight="1">
      <c r="B103" s="22"/>
      <c r="R103" s="23"/>
    </row>
    <row r="104" spans="2:18" s="6" customFormat="1" ht="30" customHeight="1">
      <c r="B104" s="22"/>
      <c r="C104" s="92" t="s">
        <v>100</v>
      </c>
      <c r="D104" s="31"/>
      <c r="E104" s="31"/>
      <c r="F104" s="31"/>
      <c r="G104" s="31"/>
      <c r="H104" s="31"/>
      <c r="I104" s="31"/>
      <c r="J104" s="31"/>
      <c r="K104" s="31"/>
      <c r="L104" s="175">
        <f>ROUND(SUM($N$88+$N$96),2)</f>
        <v>0</v>
      </c>
      <c r="M104" s="176"/>
      <c r="N104" s="176"/>
      <c r="O104" s="176"/>
      <c r="P104" s="176"/>
      <c r="Q104" s="176"/>
      <c r="R104" s="2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9" spans="2:18" s="6" customFormat="1" ht="7.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6" customFormat="1" ht="37.5" customHeight="1">
      <c r="B110" s="22"/>
      <c r="C110" s="143" t="s">
        <v>130</v>
      </c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23"/>
    </row>
    <row r="111" spans="2:18" s="6" customFormat="1" ht="7.5" customHeight="1">
      <c r="B111" s="22"/>
      <c r="R111" s="23"/>
    </row>
    <row r="112" spans="2:18" s="6" customFormat="1" ht="30.75" customHeight="1">
      <c r="B112" s="22"/>
      <c r="C112" s="17" t="s">
        <v>16</v>
      </c>
      <c r="F112" s="178" t="str">
        <f>$F$6</f>
        <v>Oprava chodníků a výměna obrubníků v komunikaci Kladenská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R112" s="23"/>
    </row>
    <row r="113" spans="2:18" s="6" customFormat="1" ht="37.5" customHeight="1">
      <c r="B113" s="22"/>
      <c r="C113" s="52" t="s">
        <v>104</v>
      </c>
      <c r="F113" s="160" t="str">
        <f>$F$7</f>
        <v>03 - Žlab</v>
      </c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R113" s="23"/>
    </row>
    <row r="114" spans="2:18" s="6" customFormat="1" ht="7.5" customHeight="1">
      <c r="B114" s="22"/>
      <c r="R114" s="23"/>
    </row>
    <row r="115" spans="2:18" s="6" customFormat="1" ht="18.75" customHeight="1">
      <c r="B115" s="22"/>
      <c r="C115" s="17" t="s">
        <v>22</v>
      </c>
      <c r="F115" s="15" t="str">
        <f>$F$9</f>
        <v>Středokluky</v>
      </c>
      <c r="K115" s="17" t="s">
        <v>24</v>
      </c>
      <c r="M115" s="184" t="str">
        <f>IF($O$9="","",$O$9)</f>
        <v>17.08.2015</v>
      </c>
      <c r="N115" s="145"/>
      <c r="O115" s="145"/>
      <c r="P115" s="145"/>
      <c r="R115" s="23"/>
    </row>
    <row r="116" spans="2:18" s="6" customFormat="1" ht="7.5" customHeight="1">
      <c r="B116" s="22"/>
      <c r="R116" s="23"/>
    </row>
    <row r="117" spans="2:18" s="6" customFormat="1" ht="15.75" customHeight="1">
      <c r="B117" s="22"/>
      <c r="C117" s="17" t="s">
        <v>28</v>
      </c>
      <c r="F117" s="15" t="str">
        <f>$E$12</f>
        <v>Obec Středokluky</v>
      </c>
      <c r="K117" s="17" t="s">
        <v>34</v>
      </c>
      <c r="M117" s="147" t="str">
        <f>$E$18</f>
        <v>Ing. Jiří Sobol</v>
      </c>
      <c r="N117" s="145"/>
      <c r="O117" s="145"/>
      <c r="P117" s="145"/>
      <c r="Q117" s="145"/>
      <c r="R117" s="23"/>
    </row>
    <row r="118" spans="2:18" s="6" customFormat="1" ht="15" customHeight="1">
      <c r="B118" s="22"/>
      <c r="C118" s="17" t="s">
        <v>32</v>
      </c>
      <c r="F118" s="15" t="str">
        <f>IF($E$15="","",$E$15)</f>
        <v>Vyplň údaj</v>
      </c>
      <c r="K118" s="17" t="s">
        <v>37</v>
      </c>
      <c r="M118" s="147" t="str">
        <f>$E$21</f>
        <v>Ing. Jiří Sobol</v>
      </c>
      <c r="N118" s="145"/>
      <c r="O118" s="145"/>
      <c r="P118" s="145"/>
      <c r="Q118" s="145"/>
      <c r="R118" s="23"/>
    </row>
    <row r="119" spans="2:18" s="6" customFormat="1" ht="11.25" customHeight="1">
      <c r="B119" s="22"/>
      <c r="R119" s="23"/>
    </row>
    <row r="120" spans="2:27" s="111" customFormat="1" ht="30" customHeight="1">
      <c r="B120" s="112"/>
      <c r="C120" s="113" t="s">
        <v>131</v>
      </c>
      <c r="D120" s="114" t="s">
        <v>132</v>
      </c>
      <c r="E120" s="114" t="s">
        <v>60</v>
      </c>
      <c r="F120" s="188" t="s">
        <v>133</v>
      </c>
      <c r="G120" s="189"/>
      <c r="H120" s="189"/>
      <c r="I120" s="189"/>
      <c r="J120" s="114" t="s">
        <v>134</v>
      </c>
      <c r="K120" s="114" t="s">
        <v>135</v>
      </c>
      <c r="L120" s="188" t="s">
        <v>136</v>
      </c>
      <c r="M120" s="189"/>
      <c r="N120" s="188" t="s">
        <v>137</v>
      </c>
      <c r="O120" s="189"/>
      <c r="P120" s="189"/>
      <c r="Q120" s="190"/>
      <c r="R120" s="115"/>
      <c r="T120" s="58" t="s">
        <v>138</v>
      </c>
      <c r="U120" s="59" t="s">
        <v>42</v>
      </c>
      <c r="V120" s="59" t="s">
        <v>139</v>
      </c>
      <c r="W120" s="59" t="s">
        <v>140</v>
      </c>
      <c r="X120" s="59" t="s">
        <v>141</v>
      </c>
      <c r="Y120" s="59" t="s">
        <v>142</v>
      </c>
      <c r="Z120" s="59" t="s">
        <v>143</v>
      </c>
      <c r="AA120" s="60" t="s">
        <v>144</v>
      </c>
    </row>
    <row r="121" spans="2:63" s="6" customFormat="1" ht="30" customHeight="1">
      <c r="B121" s="22"/>
      <c r="C121" s="63" t="s">
        <v>106</v>
      </c>
      <c r="N121" s="199">
        <f>$BK$121</f>
        <v>0</v>
      </c>
      <c r="O121" s="145"/>
      <c r="P121" s="145"/>
      <c r="Q121" s="145"/>
      <c r="R121" s="23"/>
      <c r="T121" s="62"/>
      <c r="U121" s="36"/>
      <c r="V121" s="36"/>
      <c r="W121" s="116">
        <f>$W$122+$W$133</f>
        <v>0</v>
      </c>
      <c r="X121" s="36"/>
      <c r="Y121" s="116">
        <f>$Y$122+$Y$133</f>
        <v>6.60826</v>
      </c>
      <c r="Z121" s="36"/>
      <c r="AA121" s="117">
        <f>$AA$122+$AA$133</f>
        <v>0</v>
      </c>
      <c r="AT121" s="6" t="s">
        <v>77</v>
      </c>
      <c r="AU121" s="6" t="s">
        <v>111</v>
      </c>
      <c r="BK121" s="118">
        <f>$BK$122+$BK$133</f>
        <v>0</v>
      </c>
    </row>
    <row r="122" spans="2:63" s="119" customFormat="1" ht="37.5" customHeight="1">
      <c r="B122" s="120"/>
      <c r="D122" s="121" t="s">
        <v>112</v>
      </c>
      <c r="E122" s="121"/>
      <c r="F122" s="121"/>
      <c r="G122" s="121"/>
      <c r="H122" s="121"/>
      <c r="I122" s="121"/>
      <c r="J122" s="121"/>
      <c r="K122" s="121"/>
      <c r="L122" s="121"/>
      <c r="M122" s="121"/>
      <c r="N122" s="200">
        <f>$BK$122</f>
        <v>0</v>
      </c>
      <c r="O122" s="201"/>
      <c r="P122" s="201"/>
      <c r="Q122" s="201"/>
      <c r="R122" s="123"/>
      <c r="T122" s="124"/>
      <c r="W122" s="125">
        <f>$W$123+$W$125+$W$127+$W$129+$W$130</f>
        <v>0</v>
      </c>
      <c r="Y122" s="125">
        <f>$Y$123+$Y$125+$Y$127+$Y$129+$Y$130</f>
        <v>6.60826</v>
      </c>
      <c r="AA122" s="126">
        <f>$AA$123+$AA$125+$AA$127+$AA$129+$AA$130</f>
        <v>0</v>
      </c>
      <c r="AR122" s="122" t="s">
        <v>21</v>
      </c>
      <c r="AT122" s="122" t="s">
        <v>77</v>
      </c>
      <c r="AU122" s="122" t="s">
        <v>78</v>
      </c>
      <c r="AY122" s="122" t="s">
        <v>145</v>
      </c>
      <c r="BK122" s="127">
        <f>$BK$123+$BK$125+$BK$127+$BK$129+$BK$130</f>
        <v>0</v>
      </c>
    </row>
    <row r="123" spans="2:63" s="119" customFormat="1" ht="21" customHeight="1">
      <c r="B123" s="120"/>
      <c r="D123" s="128" t="s">
        <v>113</v>
      </c>
      <c r="E123" s="128"/>
      <c r="F123" s="128"/>
      <c r="G123" s="128"/>
      <c r="H123" s="128"/>
      <c r="I123" s="128"/>
      <c r="J123" s="128"/>
      <c r="K123" s="128"/>
      <c r="L123" s="128"/>
      <c r="M123" s="128"/>
      <c r="N123" s="202">
        <f>$BK$123</f>
        <v>0</v>
      </c>
      <c r="O123" s="201"/>
      <c r="P123" s="201"/>
      <c r="Q123" s="201"/>
      <c r="R123" s="123"/>
      <c r="T123" s="124"/>
      <c r="W123" s="125">
        <f>$W$124</f>
        <v>0</v>
      </c>
      <c r="Y123" s="125">
        <f>$Y$124</f>
        <v>0</v>
      </c>
      <c r="AA123" s="126">
        <f>$AA$124</f>
        <v>0</v>
      </c>
      <c r="AR123" s="122" t="s">
        <v>21</v>
      </c>
      <c r="AT123" s="122" t="s">
        <v>77</v>
      </c>
      <c r="AU123" s="122" t="s">
        <v>21</v>
      </c>
      <c r="AY123" s="122" t="s">
        <v>145</v>
      </c>
      <c r="BK123" s="127">
        <f>$BK$124</f>
        <v>0</v>
      </c>
    </row>
    <row r="124" spans="2:65" s="6" customFormat="1" ht="27" customHeight="1">
      <c r="B124" s="22"/>
      <c r="C124" s="129" t="s">
        <v>21</v>
      </c>
      <c r="D124" s="129" t="s">
        <v>146</v>
      </c>
      <c r="E124" s="130" t="s">
        <v>152</v>
      </c>
      <c r="F124" s="191" t="s">
        <v>153</v>
      </c>
      <c r="G124" s="192"/>
      <c r="H124" s="192"/>
      <c r="I124" s="192"/>
      <c r="J124" s="131" t="s">
        <v>154</v>
      </c>
      <c r="K124" s="132">
        <v>12</v>
      </c>
      <c r="L124" s="193">
        <v>0</v>
      </c>
      <c r="M124" s="192"/>
      <c r="N124" s="194">
        <f>ROUND($L$124*$K$124,2)</f>
        <v>0</v>
      </c>
      <c r="O124" s="192"/>
      <c r="P124" s="192"/>
      <c r="Q124" s="192"/>
      <c r="R124" s="23"/>
      <c r="T124" s="133"/>
      <c r="U124" s="29" t="s">
        <v>43</v>
      </c>
      <c r="W124" s="134">
        <f>$V$124*$K$124</f>
        <v>0</v>
      </c>
      <c r="X124" s="134">
        <v>0</v>
      </c>
      <c r="Y124" s="134">
        <f>$X$124*$K$124</f>
        <v>0</v>
      </c>
      <c r="Z124" s="134">
        <v>0</v>
      </c>
      <c r="AA124" s="135">
        <f>$Z$124*$K$124</f>
        <v>0</v>
      </c>
      <c r="AR124" s="6" t="s">
        <v>150</v>
      </c>
      <c r="AT124" s="6" t="s">
        <v>146</v>
      </c>
      <c r="AU124" s="6" t="s">
        <v>102</v>
      </c>
      <c r="AY124" s="6" t="s">
        <v>145</v>
      </c>
      <c r="BE124" s="85">
        <f>IF($U$124="základní",$N$124,0)</f>
        <v>0</v>
      </c>
      <c r="BF124" s="85">
        <f>IF($U$124="snížená",$N$124,0)</f>
        <v>0</v>
      </c>
      <c r="BG124" s="85">
        <f>IF($U$124="zákl. přenesená",$N$124,0)</f>
        <v>0</v>
      </c>
      <c r="BH124" s="85">
        <f>IF($U$124="sníž. přenesená",$N$124,0)</f>
        <v>0</v>
      </c>
      <c r="BI124" s="85">
        <f>IF($U$124="nulová",$N$124,0)</f>
        <v>0</v>
      </c>
      <c r="BJ124" s="6" t="s">
        <v>21</v>
      </c>
      <c r="BK124" s="85">
        <f>ROUND($L$124*$K$124,2)</f>
        <v>0</v>
      </c>
      <c r="BL124" s="6" t="s">
        <v>150</v>
      </c>
      <c r="BM124" s="6" t="s">
        <v>330</v>
      </c>
    </row>
    <row r="125" spans="2:63" s="119" customFormat="1" ht="30.75" customHeight="1">
      <c r="B125" s="120"/>
      <c r="D125" s="128" t="s">
        <v>220</v>
      </c>
      <c r="E125" s="128"/>
      <c r="F125" s="128"/>
      <c r="G125" s="128"/>
      <c r="H125" s="128"/>
      <c r="I125" s="128"/>
      <c r="J125" s="128"/>
      <c r="K125" s="128"/>
      <c r="L125" s="128"/>
      <c r="M125" s="128"/>
      <c r="N125" s="202">
        <f>$BK$125</f>
        <v>0</v>
      </c>
      <c r="O125" s="201"/>
      <c r="P125" s="201"/>
      <c r="Q125" s="201"/>
      <c r="R125" s="123"/>
      <c r="T125" s="124"/>
      <c r="W125" s="125">
        <f>$W$126</f>
        <v>0</v>
      </c>
      <c r="Y125" s="125">
        <f>$Y$126</f>
        <v>6.278519999999999</v>
      </c>
      <c r="AA125" s="126">
        <f>$AA$126</f>
        <v>0</v>
      </c>
      <c r="AR125" s="122" t="s">
        <v>21</v>
      </c>
      <c r="AT125" s="122" t="s">
        <v>77</v>
      </c>
      <c r="AU125" s="122" t="s">
        <v>21</v>
      </c>
      <c r="AY125" s="122" t="s">
        <v>145</v>
      </c>
      <c r="BK125" s="127">
        <f>$BK$126</f>
        <v>0</v>
      </c>
    </row>
    <row r="126" spans="2:65" s="6" customFormat="1" ht="27" customHeight="1">
      <c r="B126" s="22"/>
      <c r="C126" s="129" t="s">
        <v>102</v>
      </c>
      <c r="D126" s="129" t="s">
        <v>146</v>
      </c>
      <c r="E126" s="130" t="s">
        <v>331</v>
      </c>
      <c r="F126" s="191" t="s">
        <v>332</v>
      </c>
      <c r="G126" s="192"/>
      <c r="H126" s="192"/>
      <c r="I126" s="192"/>
      <c r="J126" s="131" t="s">
        <v>177</v>
      </c>
      <c r="K126" s="132">
        <v>12</v>
      </c>
      <c r="L126" s="193">
        <v>0</v>
      </c>
      <c r="M126" s="192"/>
      <c r="N126" s="194">
        <f>ROUND($L$126*$K$126,2)</f>
        <v>0</v>
      </c>
      <c r="O126" s="192"/>
      <c r="P126" s="192"/>
      <c r="Q126" s="192"/>
      <c r="R126" s="23"/>
      <c r="T126" s="133"/>
      <c r="U126" s="29" t="s">
        <v>43</v>
      </c>
      <c r="W126" s="134">
        <f>$V$126*$K$126</f>
        <v>0</v>
      </c>
      <c r="X126" s="134">
        <v>0.52321</v>
      </c>
      <c r="Y126" s="134">
        <f>$X$126*$K$126</f>
        <v>6.278519999999999</v>
      </c>
      <c r="Z126" s="134">
        <v>0</v>
      </c>
      <c r="AA126" s="135">
        <f>$Z$126*$K$126</f>
        <v>0</v>
      </c>
      <c r="AR126" s="6" t="s">
        <v>150</v>
      </c>
      <c r="AT126" s="6" t="s">
        <v>146</v>
      </c>
      <c r="AU126" s="6" t="s">
        <v>102</v>
      </c>
      <c r="AY126" s="6" t="s">
        <v>145</v>
      </c>
      <c r="BE126" s="85">
        <f>IF($U$126="základní",$N$126,0)</f>
        <v>0</v>
      </c>
      <c r="BF126" s="85">
        <f>IF($U$126="snížená",$N$126,0)</f>
        <v>0</v>
      </c>
      <c r="BG126" s="85">
        <f>IF($U$126="zákl. přenesená",$N$126,0)</f>
        <v>0</v>
      </c>
      <c r="BH126" s="85">
        <f>IF($U$126="sníž. přenesená",$N$126,0)</f>
        <v>0</v>
      </c>
      <c r="BI126" s="85">
        <f>IF($U$126="nulová",$N$126,0)</f>
        <v>0</v>
      </c>
      <c r="BJ126" s="6" t="s">
        <v>21</v>
      </c>
      <c r="BK126" s="85">
        <f>ROUND($L$126*$K$126,2)</f>
        <v>0</v>
      </c>
      <c r="BL126" s="6" t="s">
        <v>150</v>
      </c>
      <c r="BM126" s="6" t="s">
        <v>333</v>
      </c>
    </row>
    <row r="127" spans="2:63" s="119" customFormat="1" ht="30.75" customHeight="1">
      <c r="B127" s="120"/>
      <c r="D127" s="128" t="s">
        <v>221</v>
      </c>
      <c r="E127" s="128"/>
      <c r="F127" s="128"/>
      <c r="G127" s="128"/>
      <c r="H127" s="128"/>
      <c r="I127" s="128"/>
      <c r="J127" s="128"/>
      <c r="K127" s="128"/>
      <c r="L127" s="128"/>
      <c r="M127" s="128"/>
      <c r="N127" s="202">
        <f>$BK$127</f>
        <v>0</v>
      </c>
      <c r="O127" s="201"/>
      <c r="P127" s="201"/>
      <c r="Q127" s="201"/>
      <c r="R127" s="123"/>
      <c r="T127" s="124"/>
      <c r="W127" s="125">
        <f>$W$128</f>
        <v>0</v>
      </c>
      <c r="Y127" s="125">
        <f>$Y$128</f>
        <v>0.32974</v>
      </c>
      <c r="AA127" s="126">
        <f>$AA$128</f>
        <v>0</v>
      </c>
      <c r="AR127" s="122" t="s">
        <v>21</v>
      </c>
      <c r="AT127" s="122" t="s">
        <v>77</v>
      </c>
      <c r="AU127" s="122" t="s">
        <v>21</v>
      </c>
      <c r="AY127" s="122" t="s">
        <v>145</v>
      </c>
      <c r="BK127" s="127">
        <f>$BK$128</f>
        <v>0</v>
      </c>
    </row>
    <row r="128" spans="2:65" s="6" customFormat="1" ht="15.75" customHeight="1">
      <c r="B128" s="22"/>
      <c r="C128" s="129" t="s">
        <v>156</v>
      </c>
      <c r="D128" s="129" t="s">
        <v>146</v>
      </c>
      <c r="E128" s="130" t="s">
        <v>334</v>
      </c>
      <c r="F128" s="191" t="s">
        <v>335</v>
      </c>
      <c r="G128" s="192"/>
      <c r="H128" s="192"/>
      <c r="I128" s="192"/>
      <c r="J128" s="131" t="s">
        <v>163</v>
      </c>
      <c r="K128" s="132">
        <v>1</v>
      </c>
      <c r="L128" s="193">
        <v>0</v>
      </c>
      <c r="M128" s="192"/>
      <c r="N128" s="194">
        <f>ROUND($L$128*$K$128,2)</f>
        <v>0</v>
      </c>
      <c r="O128" s="192"/>
      <c r="P128" s="192"/>
      <c r="Q128" s="192"/>
      <c r="R128" s="23"/>
      <c r="T128" s="133"/>
      <c r="U128" s="29" t="s">
        <v>43</v>
      </c>
      <c r="W128" s="134">
        <f>$V$128*$K$128</f>
        <v>0</v>
      </c>
      <c r="X128" s="134">
        <v>0.32974</v>
      </c>
      <c r="Y128" s="134">
        <f>$X$128*$K$128</f>
        <v>0.32974</v>
      </c>
      <c r="Z128" s="134">
        <v>0</v>
      </c>
      <c r="AA128" s="135">
        <f>$Z$128*$K$128</f>
        <v>0</v>
      </c>
      <c r="AR128" s="6" t="s">
        <v>150</v>
      </c>
      <c r="AT128" s="6" t="s">
        <v>146</v>
      </c>
      <c r="AU128" s="6" t="s">
        <v>102</v>
      </c>
      <c r="AY128" s="6" t="s">
        <v>145</v>
      </c>
      <c r="BE128" s="85">
        <f>IF($U$128="základní",$N$128,0)</f>
        <v>0</v>
      </c>
      <c r="BF128" s="85">
        <f>IF($U$128="snížená",$N$128,0)</f>
        <v>0</v>
      </c>
      <c r="BG128" s="85">
        <f>IF($U$128="zákl. přenesená",$N$128,0)</f>
        <v>0</v>
      </c>
      <c r="BH128" s="85">
        <f>IF($U$128="sníž. přenesená",$N$128,0)</f>
        <v>0</v>
      </c>
      <c r="BI128" s="85">
        <f>IF($U$128="nulová",$N$128,0)</f>
        <v>0</v>
      </c>
      <c r="BJ128" s="6" t="s">
        <v>21</v>
      </c>
      <c r="BK128" s="85">
        <f>ROUND($L$128*$K$128,2)</f>
        <v>0</v>
      </c>
      <c r="BL128" s="6" t="s">
        <v>150</v>
      </c>
      <c r="BM128" s="6" t="s">
        <v>336</v>
      </c>
    </row>
    <row r="129" spans="2:63" s="119" customFormat="1" ht="30.75" customHeight="1">
      <c r="B129" s="120"/>
      <c r="D129" s="128" t="s">
        <v>114</v>
      </c>
      <c r="E129" s="128"/>
      <c r="F129" s="128"/>
      <c r="G129" s="128"/>
      <c r="H129" s="128"/>
      <c r="I129" s="128"/>
      <c r="J129" s="128"/>
      <c r="K129" s="128"/>
      <c r="L129" s="128"/>
      <c r="M129" s="128"/>
      <c r="N129" s="202">
        <f>$BK$129</f>
        <v>0</v>
      </c>
      <c r="O129" s="201"/>
      <c r="P129" s="201"/>
      <c r="Q129" s="201"/>
      <c r="R129" s="123"/>
      <c r="T129" s="124"/>
      <c r="W129" s="125">
        <v>0</v>
      </c>
      <c r="Y129" s="125">
        <v>0</v>
      </c>
      <c r="AA129" s="126">
        <v>0</v>
      </c>
      <c r="AR129" s="122" t="s">
        <v>21</v>
      </c>
      <c r="AT129" s="122" t="s">
        <v>77</v>
      </c>
      <c r="AU129" s="122" t="s">
        <v>21</v>
      </c>
      <c r="AY129" s="122" t="s">
        <v>145</v>
      </c>
      <c r="BK129" s="127">
        <v>0</v>
      </c>
    </row>
    <row r="130" spans="2:63" s="119" customFormat="1" ht="21" customHeight="1">
      <c r="B130" s="120"/>
      <c r="D130" s="128" t="s">
        <v>117</v>
      </c>
      <c r="E130" s="128"/>
      <c r="F130" s="128"/>
      <c r="G130" s="128"/>
      <c r="H130" s="128"/>
      <c r="I130" s="128"/>
      <c r="J130" s="128"/>
      <c r="K130" s="128"/>
      <c r="L130" s="128"/>
      <c r="M130" s="128"/>
      <c r="N130" s="202">
        <f>$BK$130</f>
        <v>0</v>
      </c>
      <c r="O130" s="201"/>
      <c r="P130" s="201"/>
      <c r="Q130" s="201"/>
      <c r="R130" s="123"/>
      <c r="T130" s="124"/>
      <c r="W130" s="125">
        <f>SUM($W$131:$W$132)</f>
        <v>0</v>
      </c>
      <c r="Y130" s="125">
        <f>SUM($Y$131:$Y$132)</f>
        <v>0</v>
      </c>
      <c r="AA130" s="126">
        <f>SUM($AA$131:$AA$132)</f>
        <v>0</v>
      </c>
      <c r="AR130" s="122" t="s">
        <v>21</v>
      </c>
      <c r="AT130" s="122" t="s">
        <v>77</v>
      </c>
      <c r="AU130" s="122" t="s">
        <v>21</v>
      </c>
      <c r="AY130" s="122" t="s">
        <v>145</v>
      </c>
      <c r="BK130" s="127">
        <f>SUM($BK$131:$BK$132)</f>
        <v>0</v>
      </c>
    </row>
    <row r="131" spans="2:65" s="6" customFormat="1" ht="27" customHeight="1">
      <c r="B131" s="22"/>
      <c r="C131" s="129" t="s">
        <v>150</v>
      </c>
      <c r="D131" s="129" t="s">
        <v>146</v>
      </c>
      <c r="E131" s="130" t="s">
        <v>199</v>
      </c>
      <c r="F131" s="191" t="s">
        <v>200</v>
      </c>
      <c r="G131" s="192"/>
      <c r="H131" s="192"/>
      <c r="I131" s="192"/>
      <c r="J131" s="131" t="s">
        <v>181</v>
      </c>
      <c r="K131" s="132">
        <v>6.608</v>
      </c>
      <c r="L131" s="193">
        <v>0</v>
      </c>
      <c r="M131" s="192"/>
      <c r="N131" s="194">
        <f>ROUND($L$131*$K$131,2)</f>
        <v>0</v>
      </c>
      <c r="O131" s="192"/>
      <c r="P131" s="192"/>
      <c r="Q131" s="192"/>
      <c r="R131" s="23"/>
      <c r="T131" s="133"/>
      <c r="U131" s="29" t="s">
        <v>43</v>
      </c>
      <c r="W131" s="134">
        <f>$V$131*$K$131</f>
        <v>0</v>
      </c>
      <c r="X131" s="134">
        <v>0</v>
      </c>
      <c r="Y131" s="134">
        <f>$X$131*$K$131</f>
        <v>0</v>
      </c>
      <c r="Z131" s="134">
        <v>0</v>
      </c>
      <c r="AA131" s="135">
        <f>$Z$131*$K$131</f>
        <v>0</v>
      </c>
      <c r="AR131" s="6" t="s">
        <v>150</v>
      </c>
      <c r="AT131" s="6" t="s">
        <v>146</v>
      </c>
      <c r="AU131" s="6" t="s">
        <v>102</v>
      </c>
      <c r="AY131" s="6" t="s">
        <v>145</v>
      </c>
      <c r="BE131" s="85">
        <f>IF($U$131="základní",$N$131,0)</f>
        <v>0</v>
      </c>
      <c r="BF131" s="85">
        <f>IF($U$131="snížená",$N$131,0)</f>
        <v>0</v>
      </c>
      <c r="BG131" s="85">
        <f>IF($U$131="zákl. přenesená",$N$131,0)</f>
        <v>0</v>
      </c>
      <c r="BH131" s="85">
        <f>IF($U$131="sníž. přenesená",$N$131,0)</f>
        <v>0</v>
      </c>
      <c r="BI131" s="85">
        <f>IF($U$131="nulová",$N$131,0)</f>
        <v>0</v>
      </c>
      <c r="BJ131" s="6" t="s">
        <v>21</v>
      </c>
      <c r="BK131" s="85">
        <f>ROUND($L$131*$K$131,2)</f>
        <v>0</v>
      </c>
      <c r="BL131" s="6" t="s">
        <v>150</v>
      </c>
      <c r="BM131" s="6" t="s">
        <v>337</v>
      </c>
    </row>
    <row r="132" spans="2:65" s="6" customFormat="1" ht="39" customHeight="1">
      <c r="B132" s="22"/>
      <c r="C132" s="129" t="s">
        <v>166</v>
      </c>
      <c r="D132" s="129" t="s">
        <v>146</v>
      </c>
      <c r="E132" s="130" t="s">
        <v>203</v>
      </c>
      <c r="F132" s="191" t="s">
        <v>204</v>
      </c>
      <c r="G132" s="192"/>
      <c r="H132" s="192"/>
      <c r="I132" s="192"/>
      <c r="J132" s="131" t="s">
        <v>181</v>
      </c>
      <c r="K132" s="132">
        <v>6.608</v>
      </c>
      <c r="L132" s="193">
        <v>0</v>
      </c>
      <c r="M132" s="192"/>
      <c r="N132" s="194">
        <f>ROUND($L$132*$K$132,2)</f>
        <v>0</v>
      </c>
      <c r="O132" s="192"/>
      <c r="P132" s="192"/>
      <c r="Q132" s="192"/>
      <c r="R132" s="23"/>
      <c r="T132" s="133"/>
      <c r="U132" s="29" t="s">
        <v>43</v>
      </c>
      <c r="W132" s="134">
        <f>$V$132*$K$132</f>
        <v>0</v>
      </c>
      <c r="X132" s="134">
        <v>0</v>
      </c>
      <c r="Y132" s="134">
        <f>$X$132*$K$132</f>
        <v>0</v>
      </c>
      <c r="Z132" s="134">
        <v>0</v>
      </c>
      <c r="AA132" s="135">
        <f>$Z$132*$K$132</f>
        <v>0</v>
      </c>
      <c r="AR132" s="6" t="s">
        <v>150</v>
      </c>
      <c r="AT132" s="6" t="s">
        <v>146</v>
      </c>
      <c r="AU132" s="6" t="s">
        <v>102</v>
      </c>
      <c r="AY132" s="6" t="s">
        <v>145</v>
      </c>
      <c r="BE132" s="85">
        <f>IF($U$132="základní",$N$132,0)</f>
        <v>0</v>
      </c>
      <c r="BF132" s="85">
        <f>IF($U$132="snížená",$N$132,0)</f>
        <v>0</v>
      </c>
      <c r="BG132" s="85">
        <f>IF($U$132="zákl. přenesená",$N$132,0)</f>
        <v>0</v>
      </c>
      <c r="BH132" s="85">
        <f>IF($U$132="sníž. přenesená",$N$132,0)</f>
        <v>0</v>
      </c>
      <c r="BI132" s="85">
        <f>IF($U$132="nulová",$N$132,0)</f>
        <v>0</v>
      </c>
      <c r="BJ132" s="6" t="s">
        <v>21</v>
      </c>
      <c r="BK132" s="85">
        <f>ROUND($L$132*$K$132,2)</f>
        <v>0</v>
      </c>
      <c r="BL132" s="6" t="s">
        <v>150</v>
      </c>
      <c r="BM132" s="6" t="s">
        <v>338</v>
      </c>
    </row>
    <row r="133" spans="2:63" s="6" customFormat="1" ht="51" customHeight="1">
      <c r="B133" s="22"/>
      <c r="D133" s="121" t="s">
        <v>217</v>
      </c>
      <c r="N133" s="200">
        <f>$BK$133</f>
        <v>0</v>
      </c>
      <c r="O133" s="145"/>
      <c r="P133" s="145"/>
      <c r="Q133" s="145"/>
      <c r="R133" s="23"/>
      <c r="T133" s="140"/>
      <c r="U133" s="41"/>
      <c r="V133" s="41"/>
      <c r="W133" s="41"/>
      <c r="X133" s="41"/>
      <c r="Y133" s="41"/>
      <c r="Z133" s="41"/>
      <c r="AA133" s="43"/>
      <c r="AT133" s="6" t="s">
        <v>77</v>
      </c>
      <c r="AU133" s="6" t="s">
        <v>78</v>
      </c>
      <c r="AY133" s="6" t="s">
        <v>218</v>
      </c>
      <c r="BK133" s="85">
        <v>0</v>
      </c>
    </row>
    <row r="134" spans="2:18" s="6" customFormat="1" ht="7.5" customHeight="1">
      <c r="B134" s="44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76" s="2" customFormat="1" ht="14.25" customHeight="1"/>
  </sheetData>
  <sheetProtection/>
  <mergeCells count="91">
    <mergeCell ref="H1:K1"/>
    <mergeCell ref="S2:AC2"/>
    <mergeCell ref="N123:Q123"/>
    <mergeCell ref="N125:Q125"/>
    <mergeCell ref="N127:Q127"/>
    <mergeCell ref="N129:Q129"/>
    <mergeCell ref="N130:Q130"/>
    <mergeCell ref="N133:Q133"/>
    <mergeCell ref="F131:I131"/>
    <mergeCell ref="L131:M131"/>
    <mergeCell ref="N131:Q131"/>
    <mergeCell ref="F132:I132"/>
    <mergeCell ref="L132:M132"/>
    <mergeCell ref="N132:Q132"/>
    <mergeCell ref="F126:I126"/>
    <mergeCell ref="L126:M126"/>
    <mergeCell ref="N126:Q126"/>
    <mergeCell ref="F128:I128"/>
    <mergeCell ref="L128:M128"/>
    <mergeCell ref="N128:Q128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Sobol</cp:lastModifiedBy>
  <dcterms:modified xsi:type="dcterms:W3CDTF">2015-08-20T05:36:18Z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